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gohkust.sharepoint.com/sites/DSTO/ssa/Shared Documents/LAPSO/Resource library/3. Samples and Templates/"/>
    </mc:Choice>
  </mc:AlternateContent>
  <xr:revisionPtr revIDLastSave="0" documentId="8_{1FA7B83B-E2D4-408F-9374-D978FD058A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ont page&amp; pro p &amp; gain loss" sheetId="1" r:id="rId1"/>
    <sheet name="Promotional video series" sheetId="2" r:id="rId2"/>
    <sheet name="Orientation Camp" sheetId="3" r:id="rId3"/>
    <sheet name="Orientation Week" sheetId="4" r:id="rId4"/>
    <sheet name="Members Gathering" sheetId="6" r:id="rId5"/>
  </sheets>
  <definedNames>
    <definedName name="_xlnm._FilterDatabase" localSheetId="2" hidden="1">'Orientation Camp'!$O$1:$O$14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1" i="6"/>
  <c r="H20" i="6"/>
  <c r="H19" i="6"/>
  <c r="H18" i="6"/>
  <c r="H17" i="6"/>
  <c r="H14" i="6"/>
  <c r="H11" i="6"/>
  <c r="I25" i="6"/>
  <c r="I5" i="6"/>
  <c r="I26" i="6" s="1"/>
  <c r="I127" i="1" s="1"/>
  <c r="G31" i="4"/>
  <c r="H31" i="4"/>
  <c r="H30" i="4"/>
  <c r="H27" i="4"/>
  <c r="G25" i="4"/>
  <c r="H25" i="4"/>
  <c r="H24" i="4"/>
  <c r="G23" i="4"/>
  <c r="H23" i="4" s="1"/>
  <c r="H22" i="4"/>
  <c r="G21" i="4"/>
  <c r="H21" i="4"/>
  <c r="G20" i="4"/>
  <c r="H20" i="4"/>
  <c r="I31" i="4" s="1"/>
  <c r="H15" i="4"/>
  <c r="H14" i="4"/>
  <c r="H13" i="4"/>
  <c r="H12" i="4"/>
  <c r="H11" i="4"/>
  <c r="I15" i="4"/>
  <c r="H8" i="4"/>
  <c r="H7" i="4"/>
  <c r="I8" i="4" s="1"/>
  <c r="I16" i="4" s="1"/>
  <c r="I32" i="4" s="1"/>
  <c r="I125" i="1" s="1"/>
  <c r="H6" i="4"/>
  <c r="H5" i="4"/>
  <c r="G80" i="3"/>
  <c r="H80" i="3"/>
  <c r="H79" i="3"/>
  <c r="G78" i="3"/>
  <c r="H78" i="3"/>
  <c r="H77" i="3"/>
  <c r="H76" i="3"/>
  <c r="H75" i="3"/>
  <c r="H74" i="3"/>
  <c r="H73" i="3"/>
  <c r="I80" i="3" s="1"/>
  <c r="H71" i="3"/>
  <c r="H70" i="3"/>
  <c r="H69" i="3"/>
  <c r="H68" i="3"/>
  <c r="H67" i="3"/>
  <c r="H66" i="3"/>
  <c r="H65" i="3"/>
  <c r="I71" i="3" s="1"/>
  <c r="H63" i="3"/>
  <c r="H62" i="3"/>
  <c r="H61" i="3"/>
  <c r="H60" i="3"/>
  <c r="I63" i="3" s="1"/>
  <c r="H58" i="3"/>
  <c r="H57" i="3"/>
  <c r="H56" i="3"/>
  <c r="H55" i="3"/>
  <c r="H54" i="3"/>
  <c r="H53" i="3"/>
  <c r="H52" i="3"/>
  <c r="H51" i="3"/>
  <c r="H50" i="3"/>
  <c r="H49" i="3"/>
  <c r="I58" i="3" s="1"/>
  <c r="H47" i="3"/>
  <c r="I47" i="3"/>
  <c r="H45" i="3"/>
  <c r="H44" i="3"/>
  <c r="I45" i="3" s="1"/>
  <c r="H42" i="3"/>
  <c r="H41" i="3"/>
  <c r="H40" i="3"/>
  <c r="H39" i="3"/>
  <c r="G38" i="3"/>
  <c r="H38" i="3"/>
  <c r="G37" i="3"/>
  <c r="H37" i="3" s="1"/>
  <c r="I42" i="3" s="1"/>
  <c r="H35" i="3"/>
  <c r="H34" i="3"/>
  <c r="I35" i="3"/>
  <c r="G30" i="3"/>
  <c r="H30" i="3"/>
  <c r="I30" i="3"/>
  <c r="H27" i="3"/>
  <c r="I27" i="3"/>
  <c r="G24" i="3"/>
  <c r="H24" i="3" s="1"/>
  <c r="H23" i="3"/>
  <c r="H22" i="3"/>
  <c r="H21" i="3"/>
  <c r="H20" i="3"/>
  <c r="I24" i="3" s="1"/>
  <c r="H19" i="3"/>
  <c r="H16" i="3"/>
  <c r="I16" i="3" s="1"/>
  <c r="H15" i="3"/>
  <c r="H12" i="3"/>
  <c r="H11" i="3"/>
  <c r="I12" i="3"/>
  <c r="H7" i="3"/>
  <c r="H6" i="3"/>
  <c r="J7" i="3" s="1"/>
  <c r="H5" i="3"/>
  <c r="H4" i="2"/>
  <c r="I5" i="2"/>
  <c r="I6" i="2" s="1"/>
  <c r="I121" i="1" s="1"/>
  <c r="H116" i="1"/>
  <c r="H115" i="1"/>
  <c r="H114" i="1"/>
  <c r="H113" i="1"/>
  <c r="H112" i="1"/>
  <c r="H111" i="1"/>
  <c r="H109" i="1"/>
  <c r="H102" i="1"/>
  <c r="I102" i="1" s="1"/>
  <c r="I129" i="1"/>
  <c r="H96" i="1"/>
  <c r="H95" i="1"/>
  <c r="H94" i="1"/>
  <c r="H93" i="1"/>
  <c r="H92" i="1"/>
  <c r="H91" i="1"/>
  <c r="H90" i="1"/>
  <c r="H89" i="1"/>
  <c r="H88" i="1"/>
  <c r="H85" i="1"/>
  <c r="H84" i="1"/>
  <c r="H83" i="1"/>
  <c r="H82" i="1"/>
  <c r="H81" i="1"/>
  <c r="H79" i="1"/>
  <c r="H78" i="1"/>
  <c r="H77" i="1"/>
  <c r="H76" i="1"/>
  <c r="H73" i="1"/>
  <c r="H72" i="1"/>
  <c r="H71" i="1"/>
  <c r="H70" i="1"/>
  <c r="H69" i="1"/>
  <c r="H68" i="1"/>
  <c r="H64" i="1"/>
  <c r="I64" i="1" s="1"/>
  <c r="J80" i="3" l="1"/>
  <c r="J81" i="3" s="1"/>
  <c r="I123" i="1" s="1"/>
  <c r="I96" i="1"/>
  <c r="I97" i="1" s="1"/>
  <c r="I116" i="1"/>
  <c r="I117" i="1" s="1"/>
  <c r="I131" i="1" s="1"/>
  <c r="I132" i="1" l="1"/>
</calcChain>
</file>

<file path=xl/sharedStrings.xml><?xml version="1.0" encoding="utf-8"?>
<sst xmlns="http://schemas.openxmlformats.org/spreadsheetml/2006/main" count="256" uniqueCount="170">
  <si>
    <t>Financial Report</t>
  </si>
  <si>
    <t>XXX Society,</t>
  </si>
  <si>
    <t>HKUSTSU,</t>
  </si>
  <si>
    <t>Session 20xx-20xx</t>
  </si>
  <si>
    <t>Prepared by:</t>
  </si>
  <si>
    <t>Signature:</t>
  </si>
  <si>
    <t>(Name)</t>
  </si>
  <si>
    <t>Elected Financial Secretary,</t>
  </si>
  <si>
    <t>HKUSTSU</t>
  </si>
  <si>
    <t>Approved by:</t>
  </si>
  <si>
    <t>Elected Chairperson,</t>
  </si>
  <si>
    <t>Elected Internal Secretary,</t>
  </si>
  <si>
    <t>Table of Content</t>
  </si>
  <si>
    <t>Page</t>
  </si>
  <si>
    <t>Promotional Period</t>
  </si>
  <si>
    <t>Promotional Video Series</t>
  </si>
  <si>
    <t xml:space="preserve">Orientation Camp </t>
  </si>
  <si>
    <t>5,6</t>
  </si>
  <si>
    <t>Orientation Week</t>
  </si>
  <si>
    <t>Members Gathering</t>
  </si>
  <si>
    <t>Information Session</t>
  </si>
  <si>
    <t>Miscellaneous</t>
  </si>
  <si>
    <t xml:space="preserve"> Profit and Loss for Session 20xx-20xx</t>
  </si>
  <si>
    <t>Quantity</t>
  </si>
  <si>
    <t>Unit Price($)</t>
  </si>
  <si>
    <t>Total($)</t>
  </si>
  <si>
    <t>$</t>
  </si>
  <si>
    <t>Income</t>
  </si>
  <si>
    <t>Contribution from cabinet members</t>
  </si>
  <si>
    <t>Expenses</t>
  </si>
  <si>
    <t>Decorating materials</t>
  </si>
  <si>
    <t>Banner</t>
  </si>
  <si>
    <t>KENT Paper</t>
  </si>
  <si>
    <t>Drawing Paper</t>
  </si>
  <si>
    <t>Foam board</t>
  </si>
  <si>
    <t>Styrofoam</t>
  </si>
  <si>
    <t>Red curtain</t>
  </si>
  <si>
    <t>Souvenirs</t>
  </si>
  <si>
    <t>Stickers (A4) (97 pieces)</t>
  </si>
  <si>
    <t>Fai Chun (145 pieces)</t>
  </si>
  <si>
    <t>Card holder</t>
  </si>
  <si>
    <t>Red packets</t>
  </si>
  <si>
    <t>Food</t>
  </si>
  <si>
    <t>Waffel rolls</t>
  </si>
  <si>
    <t>Sachima</t>
  </si>
  <si>
    <t>Nougat</t>
  </si>
  <si>
    <t>Cookies</t>
  </si>
  <si>
    <t>Protein caramel cake</t>
  </si>
  <si>
    <t>Cosmetics (ig live)</t>
  </si>
  <si>
    <t>Eyebrow pencil</t>
  </si>
  <si>
    <t>Eyeliner</t>
  </si>
  <si>
    <t>Blusher</t>
  </si>
  <si>
    <t>Apricot stick</t>
  </si>
  <si>
    <t>Fundation</t>
  </si>
  <si>
    <t>Matte ink</t>
  </si>
  <si>
    <t>Lash Curler</t>
  </si>
  <si>
    <t>Canmake lucky bag</t>
  </si>
  <si>
    <t xml:space="preserve">Donation to Drama Society </t>
  </si>
  <si>
    <t>-</t>
  </si>
  <si>
    <t>Net (deficit) surplus</t>
  </si>
  <si>
    <t>Unit price($)</t>
  </si>
  <si>
    <t>A3 Poster</t>
  </si>
  <si>
    <t>Quality</t>
  </si>
  <si>
    <t>Printing charges</t>
  </si>
  <si>
    <t>Stationery</t>
  </si>
  <si>
    <t>Pencil</t>
  </si>
  <si>
    <t>Wooden ruler (1 meter)</t>
  </si>
  <si>
    <t>Plastic ruler (30cm)</t>
  </si>
  <si>
    <t>Poster colour (24 colours)</t>
  </si>
  <si>
    <t>Colour pencil (48 colours)</t>
  </si>
  <si>
    <t>Food and drinks</t>
  </si>
  <si>
    <t xml:space="preserve">Profit and Loss for Session 20xx-20xx </t>
  </si>
  <si>
    <t>Promotion Video Series</t>
  </si>
  <si>
    <t>Orientation Camp</t>
  </si>
  <si>
    <t>SD card for camera</t>
  </si>
  <si>
    <t>Participation fees</t>
  </si>
  <si>
    <t>Freshmen</t>
  </si>
  <si>
    <t>Leaders</t>
  </si>
  <si>
    <t>Spies</t>
  </si>
  <si>
    <t xml:space="preserve">Rental </t>
  </si>
  <si>
    <t>Room (full house)</t>
  </si>
  <si>
    <t>Day Camp</t>
  </si>
  <si>
    <t>Catering</t>
  </si>
  <si>
    <t>Day 1 - Lunch</t>
  </si>
  <si>
    <t>Day 2 - Dinner (85)</t>
  </si>
  <si>
    <t>Transportation</t>
  </si>
  <si>
    <t>Day 2 - from UST</t>
  </si>
  <si>
    <t>Day 2 - Electric Generator, AMP, Speaker</t>
  </si>
  <si>
    <t>Day 2 - Change Electric Generator</t>
  </si>
  <si>
    <t>Day 3 - to UST</t>
  </si>
  <si>
    <t>Day 3 - Electric Generator, AMP, Speaker</t>
  </si>
  <si>
    <t>Sponsor</t>
  </si>
  <si>
    <t>T-shirt</t>
  </si>
  <si>
    <t>Ocamp tee</t>
  </si>
  <si>
    <t>Ocamp Booklet</t>
  </si>
  <si>
    <t>Printing fee</t>
  </si>
  <si>
    <t>On-function expenses</t>
  </si>
  <si>
    <t>Mass game</t>
  </si>
  <si>
    <t xml:space="preserve">Balloon </t>
  </si>
  <si>
    <t>Balloon pump and rubber band</t>
  </si>
  <si>
    <t>Campus tour</t>
  </si>
  <si>
    <t>Make-up product</t>
  </si>
  <si>
    <t>Paintbrush</t>
  </si>
  <si>
    <t>Maid Costume</t>
  </si>
  <si>
    <t>Balloon</t>
  </si>
  <si>
    <t>Pigment</t>
  </si>
  <si>
    <t>Mini play</t>
  </si>
  <si>
    <t>Sheeping</t>
  </si>
  <si>
    <t>Bell</t>
  </si>
  <si>
    <t>Ghost tour</t>
  </si>
  <si>
    <t>Girl ghost costume</t>
  </si>
  <si>
    <t>Mask with light</t>
  </si>
  <si>
    <t>David's gown</t>
  </si>
  <si>
    <t>Bamboo fan</t>
  </si>
  <si>
    <t>Prop knife</t>
  </si>
  <si>
    <t>Copper mask</t>
  </si>
  <si>
    <t>Wooden slippers</t>
  </si>
  <si>
    <t>Clown mask</t>
  </si>
  <si>
    <t>Girl ghost mask</t>
  </si>
  <si>
    <t>Demon slayer mask</t>
  </si>
  <si>
    <t>Detective game</t>
  </si>
  <si>
    <t>Couple T-shirt</t>
  </si>
  <si>
    <t xml:space="preserve">Glass bottle </t>
  </si>
  <si>
    <t>Bracelet</t>
  </si>
  <si>
    <t>Keychain</t>
  </si>
  <si>
    <t>Campfire</t>
  </si>
  <si>
    <t>Electric generator</t>
  </si>
  <si>
    <t>Inflatable dancing fire with fan</t>
  </si>
  <si>
    <t>Fan</t>
  </si>
  <si>
    <t>Lamp</t>
  </si>
  <si>
    <t>Crumpled paper</t>
  </si>
  <si>
    <t>Amp and Speaker</t>
  </si>
  <si>
    <t>Pen</t>
  </si>
  <si>
    <t>Gel pen</t>
  </si>
  <si>
    <t>Marker</t>
  </si>
  <si>
    <t>Battery</t>
  </si>
  <si>
    <t>Black plastic bag</t>
  </si>
  <si>
    <t>Reserve for Snacks and Drinks</t>
  </si>
  <si>
    <t>Tape</t>
  </si>
  <si>
    <t>Card board</t>
  </si>
  <si>
    <t>Subscription fee</t>
  </si>
  <si>
    <t>For 1-year membership</t>
  </si>
  <si>
    <t>For 2-year membership</t>
  </si>
  <si>
    <t>For 3-year membership</t>
  </si>
  <si>
    <t>For 4-year membership</t>
  </si>
  <si>
    <t>Sales of Society Products</t>
  </si>
  <si>
    <t>19-21 T-shirt</t>
  </si>
  <si>
    <t>Single-lined paper + File</t>
  </si>
  <si>
    <t>Tote bag</t>
  </si>
  <si>
    <t>Sticker (A4)</t>
  </si>
  <si>
    <t>Society Products</t>
  </si>
  <si>
    <t>File</t>
  </si>
  <si>
    <t>Single-lined paper</t>
  </si>
  <si>
    <t>Webcam sliding cover</t>
  </si>
  <si>
    <t>Shipping fees</t>
  </si>
  <si>
    <t>Promotion items</t>
  </si>
  <si>
    <t>A5 leaflet</t>
  </si>
  <si>
    <t>Barbeque Gathering</t>
  </si>
  <si>
    <t>School Uniform Party</t>
  </si>
  <si>
    <t>Role-playing detective game</t>
  </si>
  <si>
    <t>Props</t>
  </si>
  <si>
    <t>Miscellaneous (printing materials)</t>
  </si>
  <si>
    <t>Venue charges</t>
  </si>
  <si>
    <t>Ballon</t>
  </si>
  <si>
    <t>Ping Ping Ball</t>
  </si>
  <si>
    <t xml:space="preserve">Plastic Cups </t>
  </si>
  <si>
    <t>Reserve for drinks</t>
  </si>
  <si>
    <t>Mini dodgeball competition</t>
  </si>
  <si>
    <t>Dodgeball</t>
  </si>
  <si>
    <t>Whistle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</si>
</sst>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&quot;月&quot;d&quot;日&quot;"/>
    <numFmt numFmtId="165" formatCode="#,##0.00_ "/>
    <numFmt numFmtId="166" formatCode="0.00_);[Red]\(0.00\)"/>
    <numFmt numFmtId="167" formatCode="0.00_ "/>
    <numFmt numFmtId="168" formatCode="0.00_);\(0.00\)"/>
    <numFmt numFmtId="169" formatCode="#,##0_ "/>
  </numFmts>
  <fonts count="13">
    <font>
      <sz val="12"/>
      <color theme="1"/>
      <name val="Calibri"/>
      <scheme val="minor"/>
    </font>
    <font>
      <b/>
      <sz val="24"/>
      <color theme="1"/>
      <name val="Times New Roman"/>
    </font>
    <font>
      <sz val="24"/>
      <color theme="1"/>
      <name val="Times New Roman"/>
    </font>
    <font>
      <sz val="12"/>
      <color theme="1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AE60A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39" fontId="3" fillId="0" borderId="1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6" fillId="0" borderId="0" xfId="0" applyNumberFormat="1" applyFont="1" applyAlignment="1">
      <alignment vertical="center"/>
    </xf>
    <xf numFmtId="40" fontId="3" fillId="0" borderId="1" xfId="0" applyNumberFormat="1" applyFont="1" applyBorder="1" applyAlignment="1">
      <alignment vertical="center"/>
    </xf>
    <xf numFmtId="40" fontId="6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0" fontId="3" fillId="0" borderId="0" xfId="0" applyNumberFormat="1" applyFont="1" applyAlignment="1">
      <alignment horizontal="right" vertical="center"/>
    </xf>
    <xf numFmtId="40" fontId="6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39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165" fontId="6" fillId="0" borderId="0" xfId="0" applyNumberFormat="1" applyFont="1" applyAlignment="1">
      <alignment vertical="center"/>
    </xf>
    <xf numFmtId="167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9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9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165" fontId="6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38" fontId="10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40" fontId="10" fillId="0" borderId="0" xfId="0" applyNumberFormat="1" applyFont="1" applyAlignment="1">
      <alignment vertical="center"/>
    </xf>
    <xf numFmtId="3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40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39" fontId="12" fillId="0" borderId="0" xfId="0" applyNumberFormat="1" applyFont="1" applyAlignment="1">
      <alignment vertical="center"/>
    </xf>
    <xf numFmtId="39" fontId="10" fillId="0" borderId="1" xfId="0" applyNumberFormat="1" applyFont="1" applyBorder="1" applyAlignment="1">
      <alignment vertical="center"/>
    </xf>
    <xf numFmtId="40" fontId="8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63"/>
  <sheetViews>
    <sheetView tabSelected="1" workbookViewId="0">
      <selection activeCell="G101" sqref="G101"/>
    </sheetView>
  </sheetViews>
  <sheetFormatPr defaultColWidth="11.25" defaultRowHeight="15" customHeight="1"/>
  <cols>
    <col min="1" max="1" width="7" customWidth="1"/>
    <col min="2" max="2" width="5.875" customWidth="1"/>
    <col min="3" max="4" width="7" customWidth="1"/>
    <col min="5" max="5" width="16.375" customWidth="1"/>
    <col min="6" max="6" width="7.125" customWidth="1"/>
    <col min="7" max="7" width="9.5" customWidth="1"/>
    <col min="8" max="8" width="8.625" customWidth="1"/>
    <col min="9" max="9" width="10.875" customWidth="1"/>
    <col min="10" max="26" width="6.75" customWidth="1"/>
  </cols>
  <sheetData>
    <row r="1" spans="1:26" ht="30.6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.6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.6">
      <c r="A3" s="1" t="s">
        <v>2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.6">
      <c r="A4" s="1" t="s">
        <v>3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6">
      <c r="A22" s="4"/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>
      <c r="A23" s="3" t="s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6">
      <c r="A24" s="3" t="s">
        <v>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>
      <c r="A26" s="3" t="s">
        <v>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>
      <c r="A27" s="3" t="s">
        <v>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>
      <c r="A31" s="3" t="s">
        <v>9</v>
      </c>
      <c r="B31" s="3"/>
      <c r="C31" s="3"/>
      <c r="D31" s="3"/>
      <c r="E31" s="3" t="s">
        <v>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>
      <c r="A32" s="3" t="s">
        <v>5</v>
      </c>
      <c r="B32" s="3"/>
      <c r="C32" s="3"/>
      <c r="D32" s="3"/>
      <c r="E32" s="3" t="s">
        <v>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>
      <c r="A35" s="4"/>
      <c r="B35" s="4"/>
      <c r="C35" s="4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>
      <c r="A36" s="3" t="s">
        <v>6</v>
      </c>
      <c r="B36" s="3"/>
      <c r="C36" s="3"/>
      <c r="D36" s="3"/>
      <c r="E36" s="3" t="s">
        <v>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>
      <c r="A37" s="3" t="s">
        <v>10</v>
      </c>
      <c r="B37" s="3"/>
      <c r="C37" s="3"/>
      <c r="D37" s="3"/>
      <c r="E37" s="3" t="s">
        <v>11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>
      <c r="A38" s="3" t="s">
        <v>1</v>
      </c>
      <c r="B38" s="3"/>
      <c r="C38" s="3"/>
      <c r="D38" s="3"/>
      <c r="E38" s="3" t="s">
        <v>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>
      <c r="A39" s="3" t="s">
        <v>8</v>
      </c>
      <c r="B39" s="3"/>
      <c r="C39" s="3"/>
      <c r="D39" s="3"/>
      <c r="E39" s="3" t="s">
        <v>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>
      <c r="A40" s="3" t="s">
        <v>3</v>
      </c>
      <c r="B40" s="3"/>
      <c r="C40" s="3"/>
      <c r="D40" s="3"/>
      <c r="E40" s="3" t="s">
        <v>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>
      <c r="A42" s="5" t="s">
        <v>12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>
      <c r="A43" s="3"/>
      <c r="B43" s="3"/>
      <c r="C43" s="3"/>
      <c r="D43" s="3"/>
      <c r="E43" s="6"/>
      <c r="F43" s="3"/>
      <c r="G43" s="3"/>
      <c r="H43" s="6" t="s">
        <v>13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>
      <c r="A44" s="3"/>
      <c r="B44" s="3"/>
      <c r="C44" s="3"/>
      <c r="D44" s="3"/>
      <c r="E44" s="6"/>
      <c r="F44" s="3"/>
      <c r="G44" s="3"/>
      <c r="H44" s="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>
      <c r="A45" s="3"/>
      <c r="B45" s="3" t="s">
        <v>14</v>
      </c>
      <c r="C45" s="3"/>
      <c r="D45" s="3"/>
      <c r="E45" s="6"/>
      <c r="F45" s="3"/>
      <c r="G45" s="3"/>
      <c r="H45" s="6">
        <v>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>
      <c r="A47" s="3"/>
      <c r="B47" s="3" t="s">
        <v>15</v>
      </c>
      <c r="C47" s="3"/>
      <c r="D47" s="3"/>
      <c r="E47" s="3"/>
      <c r="F47" s="3"/>
      <c r="G47" s="3"/>
      <c r="H47" s="3">
        <v>4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>
      <c r="A49" s="3"/>
      <c r="B49" s="3" t="s">
        <v>16</v>
      </c>
      <c r="C49" s="3"/>
      <c r="D49" s="3"/>
      <c r="E49" s="3"/>
      <c r="F49" s="3"/>
      <c r="G49" s="3"/>
      <c r="H49" s="7" t="s">
        <v>17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>
      <c r="A51" s="3"/>
      <c r="B51" s="3" t="s">
        <v>18</v>
      </c>
      <c r="C51" s="3"/>
      <c r="D51" s="3"/>
      <c r="E51" s="3"/>
      <c r="F51" s="3"/>
      <c r="G51" s="3"/>
      <c r="H51" s="3">
        <v>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>
      <c r="A53" s="3"/>
      <c r="B53" s="3" t="s">
        <v>19</v>
      </c>
      <c r="C53" s="3"/>
      <c r="D53" s="3"/>
      <c r="E53" s="3"/>
      <c r="F53" s="3"/>
      <c r="G53" s="3"/>
      <c r="H53" s="3">
        <v>8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>
      <c r="A55" s="3"/>
      <c r="B55" s="3" t="s">
        <v>20</v>
      </c>
      <c r="C55" s="3"/>
      <c r="D55" s="3"/>
      <c r="E55" s="3"/>
      <c r="F55" s="3"/>
      <c r="G55" s="3"/>
      <c r="H55" s="3">
        <v>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>
      <c r="A57" s="3"/>
      <c r="B57" s="3" t="s">
        <v>21</v>
      </c>
      <c r="C57" s="3"/>
      <c r="D57" s="3"/>
      <c r="E57" s="3"/>
      <c r="F57" s="3"/>
      <c r="G57" s="3"/>
      <c r="H57" s="3">
        <v>10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>
      <c r="A59" s="3"/>
      <c r="B59" s="3" t="s">
        <v>22</v>
      </c>
      <c r="C59" s="3"/>
      <c r="D59" s="3"/>
      <c r="E59" s="3"/>
      <c r="F59" s="3"/>
      <c r="G59" s="3"/>
      <c r="H59" s="3">
        <v>11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thickBot="1">
      <c r="A61" s="4"/>
      <c r="B61" s="4"/>
      <c r="C61" s="4"/>
      <c r="D61" s="4"/>
      <c r="E61" s="8" t="s">
        <v>14</v>
      </c>
      <c r="F61" s="4"/>
      <c r="G61" s="4"/>
      <c r="H61" s="4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>
      <c r="A62" s="3"/>
      <c r="B62" s="3"/>
      <c r="C62" s="3"/>
      <c r="D62" s="3"/>
      <c r="E62" s="3"/>
      <c r="F62" s="3" t="s">
        <v>23</v>
      </c>
      <c r="G62" s="3" t="s">
        <v>24</v>
      </c>
      <c r="H62" s="3" t="s">
        <v>25</v>
      </c>
      <c r="I62" s="3" t="s">
        <v>26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>
      <c r="A63" s="9" t="s">
        <v>27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>
      <c r="A64" s="3"/>
      <c r="B64" s="3" t="s">
        <v>28</v>
      </c>
      <c r="C64" s="3"/>
      <c r="D64" s="3"/>
      <c r="E64" s="3"/>
      <c r="F64" s="4">
        <v>11</v>
      </c>
      <c r="G64" s="10">
        <v>256.39999999999998</v>
      </c>
      <c r="H64" s="10">
        <f>F64*G64</f>
        <v>2820.3999999999996</v>
      </c>
      <c r="I64" s="11">
        <f>H64</f>
        <v>2820.3999999999996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>
      <c r="A65" s="3"/>
      <c r="B65" s="3"/>
      <c r="C65" s="3"/>
      <c r="D65" s="3"/>
      <c r="E65" s="3"/>
      <c r="F65" s="3"/>
      <c r="G65" s="11"/>
      <c r="H65" s="11"/>
      <c r="I65" s="1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>
      <c r="A66" s="9" t="s">
        <v>29</v>
      </c>
      <c r="B66" s="3"/>
      <c r="C66" s="3"/>
      <c r="D66" s="3"/>
      <c r="E66" s="3"/>
      <c r="F66" s="3"/>
      <c r="G66" s="11"/>
      <c r="H66" s="11"/>
      <c r="I66" s="1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>
      <c r="A67" s="3"/>
      <c r="B67" s="3" t="s">
        <v>30</v>
      </c>
      <c r="C67" s="3"/>
      <c r="D67" s="3"/>
      <c r="E67" s="3"/>
      <c r="F67" s="3"/>
      <c r="G67" s="11"/>
      <c r="H67" s="11"/>
      <c r="I67" s="1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>
      <c r="A68" s="3"/>
      <c r="B68" s="3"/>
      <c r="C68" s="3" t="s">
        <v>31</v>
      </c>
      <c r="D68" s="3"/>
      <c r="E68" s="3"/>
      <c r="F68" s="3">
        <v>1</v>
      </c>
      <c r="G68" s="11">
        <v>1080</v>
      </c>
      <c r="H68" s="12">
        <f t="shared" ref="H68:H73" si="0">0-(F68*G68)</f>
        <v>-1080</v>
      </c>
      <c r="I68" s="1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>
      <c r="A69" s="3"/>
      <c r="B69" s="3"/>
      <c r="C69" s="3" t="s">
        <v>32</v>
      </c>
      <c r="D69" s="3"/>
      <c r="E69" s="3"/>
      <c r="F69" s="3">
        <v>3</v>
      </c>
      <c r="G69" s="11">
        <v>6</v>
      </c>
      <c r="H69" s="12">
        <f t="shared" si="0"/>
        <v>-18</v>
      </c>
      <c r="I69" s="1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>
      <c r="A70" s="3"/>
      <c r="B70" s="3"/>
      <c r="C70" s="3" t="s">
        <v>33</v>
      </c>
      <c r="D70" s="3"/>
      <c r="E70" s="3"/>
      <c r="F70" s="3">
        <v>2</v>
      </c>
      <c r="G70" s="11">
        <v>7</v>
      </c>
      <c r="H70" s="12">
        <f t="shared" si="0"/>
        <v>-14</v>
      </c>
      <c r="I70" s="1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>
      <c r="A71" s="3"/>
      <c r="B71" s="3"/>
      <c r="C71" s="3" t="s">
        <v>34</v>
      </c>
      <c r="D71" s="3"/>
      <c r="E71" s="3"/>
      <c r="F71" s="3">
        <v>1</v>
      </c>
      <c r="G71" s="11">
        <v>29</v>
      </c>
      <c r="H71" s="12">
        <f t="shared" si="0"/>
        <v>-29</v>
      </c>
      <c r="I71" s="1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>
      <c r="A72" s="3"/>
      <c r="B72" s="3"/>
      <c r="C72" s="3" t="s">
        <v>35</v>
      </c>
      <c r="D72" s="3"/>
      <c r="E72" s="3"/>
      <c r="F72" s="3">
        <v>2</v>
      </c>
      <c r="G72" s="11">
        <v>13</v>
      </c>
      <c r="H72" s="12">
        <f t="shared" si="0"/>
        <v>-26</v>
      </c>
      <c r="I72" s="1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>
      <c r="A73" s="3"/>
      <c r="B73" s="3"/>
      <c r="C73" s="3" t="s">
        <v>36</v>
      </c>
      <c r="D73" s="3"/>
      <c r="E73" s="3"/>
      <c r="F73" s="3">
        <v>2</v>
      </c>
      <c r="G73" s="11">
        <v>15</v>
      </c>
      <c r="H73" s="12">
        <f t="shared" si="0"/>
        <v>-30</v>
      </c>
      <c r="I73" s="1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>
      <c r="A74" s="3"/>
      <c r="B74" s="3"/>
      <c r="C74" s="3"/>
      <c r="D74" s="3"/>
      <c r="E74" s="3"/>
      <c r="F74" s="3"/>
      <c r="G74" s="11"/>
      <c r="H74" s="12"/>
      <c r="I74" s="1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>
      <c r="A75" s="3"/>
      <c r="B75" s="3" t="s">
        <v>37</v>
      </c>
      <c r="C75" s="3"/>
      <c r="D75" s="3"/>
      <c r="E75" s="3"/>
      <c r="F75" s="3"/>
      <c r="G75" s="11"/>
      <c r="H75" s="12"/>
      <c r="I75" s="1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>
      <c r="A76" s="3"/>
      <c r="B76" s="3"/>
      <c r="C76" s="3" t="s">
        <v>38</v>
      </c>
      <c r="D76" s="3"/>
      <c r="E76" s="3"/>
      <c r="F76" s="3">
        <v>1</v>
      </c>
      <c r="G76" s="11">
        <v>467.5</v>
      </c>
      <c r="H76" s="12">
        <f t="shared" ref="H76:H79" si="1">0-(F76*G76)</f>
        <v>-467.5</v>
      </c>
      <c r="I76" s="1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>
      <c r="A77" s="3"/>
      <c r="B77" s="3"/>
      <c r="C77" s="3" t="s">
        <v>39</v>
      </c>
      <c r="D77" s="3"/>
      <c r="E77" s="3"/>
      <c r="F77" s="3">
        <v>1</v>
      </c>
      <c r="G77" s="11">
        <v>340</v>
      </c>
      <c r="H77" s="12">
        <f t="shared" si="1"/>
        <v>-340</v>
      </c>
      <c r="I77" s="1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>
      <c r="A78" s="3"/>
      <c r="B78" s="3"/>
      <c r="C78" s="3" t="s">
        <v>40</v>
      </c>
      <c r="D78" s="3"/>
      <c r="E78" s="3"/>
      <c r="F78" s="3">
        <v>2</v>
      </c>
      <c r="G78" s="11">
        <v>30</v>
      </c>
      <c r="H78" s="12">
        <f t="shared" si="1"/>
        <v>-60</v>
      </c>
      <c r="I78" s="1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>
      <c r="A79" s="3"/>
      <c r="B79" s="3"/>
      <c r="C79" s="3" t="s">
        <v>41</v>
      </c>
      <c r="D79" s="3"/>
      <c r="E79" s="3"/>
      <c r="F79" s="3">
        <v>1</v>
      </c>
      <c r="G79" s="11">
        <v>50</v>
      </c>
      <c r="H79" s="12">
        <f t="shared" si="1"/>
        <v>-50</v>
      </c>
      <c r="I79" s="1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>
      <c r="A80" s="3"/>
      <c r="B80" s="3"/>
      <c r="C80" s="3" t="s">
        <v>42</v>
      </c>
      <c r="D80" s="3"/>
      <c r="E80" s="3"/>
      <c r="F80" s="3"/>
      <c r="G80" s="11"/>
      <c r="H80" s="12"/>
      <c r="I80" s="1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>
      <c r="A81" s="3"/>
      <c r="B81" s="3"/>
      <c r="C81" s="3"/>
      <c r="D81" s="3" t="s">
        <v>43</v>
      </c>
      <c r="E81" s="3"/>
      <c r="F81" s="3">
        <v>1</v>
      </c>
      <c r="G81" s="11">
        <v>19.899999999999999</v>
      </c>
      <c r="H81" s="12">
        <f t="shared" ref="H81:H85" si="2">0-(F81*G81)</f>
        <v>-19.899999999999999</v>
      </c>
      <c r="I81" s="1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>
      <c r="A82" s="3"/>
      <c r="B82" s="3"/>
      <c r="C82" s="3"/>
      <c r="D82" s="3" t="s">
        <v>44</v>
      </c>
      <c r="E82" s="3"/>
      <c r="F82" s="3">
        <v>1</v>
      </c>
      <c r="G82" s="11">
        <v>23</v>
      </c>
      <c r="H82" s="12">
        <f t="shared" si="2"/>
        <v>-23</v>
      </c>
      <c r="I82" s="1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>
      <c r="A83" s="3"/>
      <c r="B83" s="3"/>
      <c r="C83" s="3"/>
      <c r="D83" s="3" t="s">
        <v>45</v>
      </c>
      <c r="E83" s="3"/>
      <c r="F83" s="3">
        <v>1</v>
      </c>
      <c r="G83" s="11">
        <v>28</v>
      </c>
      <c r="H83" s="12">
        <f t="shared" si="2"/>
        <v>-28</v>
      </c>
      <c r="I83" s="1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>
      <c r="A84" s="3"/>
      <c r="B84" s="3"/>
      <c r="C84" s="3"/>
      <c r="D84" s="3" t="s">
        <v>46</v>
      </c>
      <c r="E84" s="3"/>
      <c r="F84" s="3">
        <v>3</v>
      </c>
      <c r="G84" s="11">
        <v>15.3</v>
      </c>
      <c r="H84" s="12">
        <f t="shared" si="2"/>
        <v>-45.900000000000006</v>
      </c>
      <c r="I84" s="1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>
      <c r="A85" s="3"/>
      <c r="B85" s="3"/>
      <c r="C85" s="3"/>
      <c r="D85" s="3" t="s">
        <v>47</v>
      </c>
      <c r="E85" s="3"/>
      <c r="F85" s="3">
        <v>1</v>
      </c>
      <c r="G85" s="11">
        <v>14.6</v>
      </c>
      <c r="H85" s="12">
        <f t="shared" si="2"/>
        <v>-14.6</v>
      </c>
      <c r="I85" s="1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>
      <c r="A86" s="3"/>
      <c r="B86" s="3"/>
      <c r="C86" s="3"/>
      <c r="D86" s="3"/>
      <c r="E86" s="3"/>
      <c r="F86" s="3"/>
      <c r="G86" s="11"/>
      <c r="H86" s="12"/>
      <c r="I86" s="1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>
      <c r="A87" s="3"/>
      <c r="B87" s="3" t="s">
        <v>48</v>
      </c>
      <c r="C87" s="3"/>
      <c r="D87" s="3"/>
      <c r="E87" s="3"/>
      <c r="F87" s="3"/>
      <c r="G87" s="11"/>
      <c r="H87" s="12"/>
      <c r="I87" s="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>
      <c r="A88" s="3"/>
      <c r="B88" s="3"/>
      <c r="C88" s="3" t="s">
        <v>49</v>
      </c>
      <c r="D88" s="3"/>
      <c r="E88" s="3"/>
      <c r="F88" s="3">
        <v>1</v>
      </c>
      <c r="G88" s="11">
        <v>44</v>
      </c>
      <c r="H88" s="12">
        <f t="shared" ref="H88:H95" si="3">0-(F88*G88)</f>
        <v>-44</v>
      </c>
      <c r="I88" s="1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>
      <c r="A89" s="3"/>
      <c r="B89" s="3"/>
      <c r="C89" s="3" t="s">
        <v>50</v>
      </c>
      <c r="D89" s="3"/>
      <c r="E89" s="3"/>
      <c r="F89" s="3">
        <v>1</v>
      </c>
      <c r="G89" s="11">
        <v>78</v>
      </c>
      <c r="H89" s="12">
        <f t="shared" si="3"/>
        <v>-78</v>
      </c>
      <c r="I89" s="1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>
      <c r="A90" s="3"/>
      <c r="B90" s="3"/>
      <c r="C90" s="3" t="s">
        <v>51</v>
      </c>
      <c r="D90" s="3"/>
      <c r="E90" s="3"/>
      <c r="F90" s="3">
        <v>1</v>
      </c>
      <c r="G90" s="11">
        <v>58</v>
      </c>
      <c r="H90" s="12">
        <f t="shared" si="3"/>
        <v>-58</v>
      </c>
      <c r="I90" s="1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>
      <c r="A91" s="3"/>
      <c r="B91" s="3"/>
      <c r="C91" s="3" t="s">
        <v>52</v>
      </c>
      <c r="D91" s="3"/>
      <c r="E91" s="3"/>
      <c r="F91" s="3">
        <v>1</v>
      </c>
      <c r="G91" s="11">
        <v>38</v>
      </c>
      <c r="H91" s="12">
        <f t="shared" si="3"/>
        <v>-38</v>
      </c>
      <c r="I91" s="1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>
      <c r="A92" s="3"/>
      <c r="B92" s="3"/>
      <c r="C92" s="3" t="s">
        <v>53</v>
      </c>
      <c r="D92" s="3"/>
      <c r="E92" s="3"/>
      <c r="F92" s="3">
        <v>1</v>
      </c>
      <c r="G92" s="11">
        <v>124</v>
      </c>
      <c r="H92" s="12">
        <f t="shared" si="3"/>
        <v>-124</v>
      </c>
      <c r="I92" s="1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>
      <c r="A93" s="3"/>
      <c r="B93" s="3"/>
      <c r="C93" s="3" t="s">
        <v>54</v>
      </c>
      <c r="D93" s="3"/>
      <c r="E93" s="3"/>
      <c r="F93" s="3">
        <v>1</v>
      </c>
      <c r="G93" s="11">
        <v>74</v>
      </c>
      <c r="H93" s="12">
        <f t="shared" si="3"/>
        <v>-74</v>
      </c>
      <c r="I93" s="1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>
      <c r="A94" s="3"/>
      <c r="B94" s="3"/>
      <c r="C94" s="3" t="s">
        <v>55</v>
      </c>
      <c r="D94" s="3"/>
      <c r="E94" s="3"/>
      <c r="F94" s="3">
        <v>1</v>
      </c>
      <c r="G94" s="11">
        <v>63</v>
      </c>
      <c r="H94" s="12">
        <f t="shared" si="3"/>
        <v>-63</v>
      </c>
      <c r="I94" s="1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>
      <c r="A95" s="3"/>
      <c r="B95" s="3"/>
      <c r="C95" s="3" t="s">
        <v>56</v>
      </c>
      <c r="D95" s="3"/>
      <c r="E95" s="3"/>
      <c r="F95" s="3">
        <v>1</v>
      </c>
      <c r="G95" s="11">
        <v>94</v>
      </c>
      <c r="H95" s="12">
        <f t="shared" si="3"/>
        <v>-94</v>
      </c>
      <c r="I95" s="1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>
      <c r="A96" s="3"/>
      <c r="B96" s="3"/>
      <c r="C96" s="3" t="s">
        <v>57</v>
      </c>
      <c r="D96" s="3"/>
      <c r="E96" s="3"/>
      <c r="F96" s="13" t="s">
        <v>58</v>
      </c>
      <c r="G96" s="14" t="s">
        <v>58</v>
      </c>
      <c r="H96" s="15">
        <f>0-1.5</f>
        <v>-1.5</v>
      </c>
      <c r="I96" s="15">
        <f>SUM(H68:H96)</f>
        <v>-2820.4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95" thickBot="1">
      <c r="A97" s="9" t="s">
        <v>59</v>
      </c>
      <c r="B97" s="3"/>
      <c r="C97" s="3"/>
      <c r="D97" s="3"/>
      <c r="E97" s="3"/>
      <c r="F97" s="3"/>
      <c r="G97" s="11"/>
      <c r="H97" s="11"/>
      <c r="I97" s="16">
        <f>I64+I96</f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95" thickTop="1">
      <c r="A98" s="9"/>
      <c r="B98" s="3"/>
      <c r="C98" s="3"/>
      <c r="D98" s="3"/>
      <c r="E98" s="3"/>
      <c r="F98" s="3"/>
      <c r="G98" s="11"/>
      <c r="H98" s="11"/>
      <c r="I98" s="3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thickBot="1">
      <c r="A99" s="4"/>
      <c r="B99" s="4"/>
      <c r="C99" s="4"/>
      <c r="D99" s="4"/>
      <c r="E99" s="8" t="s">
        <v>20</v>
      </c>
      <c r="F99" s="4"/>
      <c r="G99" s="4"/>
      <c r="H99" s="4"/>
      <c r="I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>
      <c r="A100" s="3"/>
      <c r="B100" s="3"/>
      <c r="C100" s="3"/>
      <c r="D100" s="3"/>
      <c r="E100" s="3"/>
      <c r="F100" s="9" t="s">
        <v>23</v>
      </c>
      <c r="G100" s="9" t="s">
        <v>60</v>
      </c>
      <c r="H100" s="9" t="s">
        <v>25</v>
      </c>
      <c r="I100" s="9" t="s">
        <v>26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>
      <c r="A101" s="9" t="s">
        <v>29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95" thickBot="1">
      <c r="A102" s="3"/>
      <c r="B102" s="3" t="s">
        <v>61</v>
      </c>
      <c r="C102" s="3"/>
      <c r="D102" s="3"/>
      <c r="E102" s="3"/>
      <c r="F102" s="4">
        <v>15</v>
      </c>
      <c r="G102" s="10">
        <v>6</v>
      </c>
      <c r="H102" s="10">
        <f>F102*G102</f>
        <v>90</v>
      </c>
      <c r="I102" s="15">
        <f>-H102</f>
        <v>-90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95" thickBot="1">
      <c r="A103" s="9" t="s">
        <v>59</v>
      </c>
      <c r="B103" s="3"/>
      <c r="C103" s="3"/>
      <c r="D103" s="3"/>
      <c r="E103" s="3"/>
      <c r="F103" s="3"/>
      <c r="G103" s="11"/>
      <c r="H103" s="11"/>
      <c r="I103" s="21">
        <v>-90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95" thickTop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7.45">
      <c r="A106" s="4"/>
      <c r="B106" s="4"/>
      <c r="C106" s="4"/>
      <c r="D106" s="8" t="s">
        <v>21</v>
      </c>
      <c r="E106" s="4"/>
      <c r="F106" s="4"/>
      <c r="G106" s="4"/>
      <c r="H106" s="4"/>
      <c r="I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>
      <c r="A107" s="3"/>
      <c r="B107" s="3"/>
      <c r="C107" s="3"/>
      <c r="D107" s="3"/>
      <c r="E107" s="3"/>
      <c r="F107" s="9" t="s">
        <v>62</v>
      </c>
      <c r="G107" s="9" t="s">
        <v>60</v>
      </c>
      <c r="H107" s="9" t="s">
        <v>25</v>
      </c>
      <c r="I107" s="9" t="s">
        <v>26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>
      <c r="A108" s="9" t="s">
        <v>29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>
      <c r="A109" s="3"/>
      <c r="B109" s="3" t="s">
        <v>63</v>
      </c>
      <c r="C109" s="3"/>
      <c r="D109" s="3"/>
      <c r="E109" s="3"/>
      <c r="F109" s="6" t="s">
        <v>58</v>
      </c>
      <c r="G109" s="6" t="s">
        <v>58</v>
      </c>
      <c r="H109" s="12">
        <f>0-500</f>
        <v>-500</v>
      </c>
      <c r="I109" s="1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>
      <c r="A110" s="3"/>
      <c r="B110" s="3" t="s">
        <v>64</v>
      </c>
      <c r="C110" s="3"/>
      <c r="D110" s="3"/>
      <c r="E110" s="3"/>
      <c r="F110" s="3"/>
      <c r="G110" s="3"/>
      <c r="H110" s="12"/>
      <c r="I110" s="1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>
      <c r="A111" s="3"/>
      <c r="B111" s="3"/>
      <c r="C111" s="3" t="s">
        <v>65</v>
      </c>
      <c r="D111" s="3"/>
      <c r="E111" s="3"/>
      <c r="F111" s="3">
        <v>20</v>
      </c>
      <c r="G111" s="11">
        <v>1</v>
      </c>
      <c r="H111" s="12">
        <f t="shared" ref="H111:H115" si="4">0-F111*G111</f>
        <v>-20</v>
      </c>
      <c r="I111" s="1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>
      <c r="A112" s="3"/>
      <c r="B112" s="3"/>
      <c r="C112" s="3" t="s">
        <v>66</v>
      </c>
      <c r="D112" s="3"/>
      <c r="E112" s="3"/>
      <c r="F112" s="3">
        <v>2</v>
      </c>
      <c r="G112" s="11">
        <v>20</v>
      </c>
      <c r="H112" s="12">
        <f t="shared" si="4"/>
        <v>-40</v>
      </c>
      <c r="I112" s="1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>
      <c r="A113" s="3"/>
      <c r="B113" s="3"/>
      <c r="C113" s="3" t="s">
        <v>67</v>
      </c>
      <c r="D113" s="3"/>
      <c r="E113" s="3"/>
      <c r="F113" s="3">
        <v>3</v>
      </c>
      <c r="G113" s="11">
        <v>10</v>
      </c>
      <c r="H113" s="12">
        <f t="shared" si="4"/>
        <v>-30</v>
      </c>
      <c r="I113" s="1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>
      <c r="A114" s="3"/>
      <c r="B114" s="3"/>
      <c r="C114" s="3" t="s">
        <v>68</v>
      </c>
      <c r="D114" s="3"/>
      <c r="E114" s="3"/>
      <c r="F114" s="3">
        <v>2</v>
      </c>
      <c r="G114" s="11">
        <v>60</v>
      </c>
      <c r="H114" s="12">
        <f t="shared" si="4"/>
        <v>-120</v>
      </c>
      <c r="I114" s="1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>
      <c r="A115" s="3"/>
      <c r="B115" s="3"/>
      <c r="C115" s="3" t="s">
        <v>69</v>
      </c>
      <c r="D115" s="3"/>
      <c r="E115" s="3"/>
      <c r="F115" s="3">
        <v>2</v>
      </c>
      <c r="G115" s="11">
        <v>70</v>
      </c>
      <c r="H115" s="12">
        <f t="shared" si="4"/>
        <v>-140</v>
      </c>
      <c r="I115" s="1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>
      <c r="A116" s="3"/>
      <c r="B116" s="3" t="s">
        <v>70</v>
      </c>
      <c r="C116" s="3"/>
      <c r="D116" s="3"/>
      <c r="E116" s="3"/>
      <c r="F116" s="25" t="s">
        <v>58</v>
      </c>
      <c r="G116" s="14" t="s">
        <v>58</v>
      </c>
      <c r="H116" s="15">
        <f>0-500</f>
        <v>-500</v>
      </c>
      <c r="I116" s="15">
        <f>SUM(H109:H116)</f>
        <v>-1350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>
      <c r="A117" s="9" t="s">
        <v>59</v>
      </c>
      <c r="B117" s="3"/>
      <c r="C117" s="3"/>
      <c r="D117" s="3"/>
      <c r="E117" s="3"/>
      <c r="F117" s="3"/>
      <c r="G117" s="3"/>
      <c r="H117" s="11"/>
      <c r="I117" s="24">
        <f>I116</f>
        <v>-1350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95" thickTop="1">
      <c r="A118" s="9"/>
      <c r="B118" s="3"/>
      <c r="C118" s="3"/>
      <c r="D118" s="3"/>
      <c r="E118" s="3"/>
      <c r="F118" s="3"/>
      <c r="G118" s="3"/>
      <c r="H118" s="11"/>
      <c r="I118" s="19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thickBot="1">
      <c r="A119" s="4"/>
      <c r="B119" s="4"/>
      <c r="C119" s="4"/>
      <c r="D119" s="8" t="s">
        <v>71</v>
      </c>
      <c r="E119" s="4"/>
      <c r="F119" s="4"/>
      <c r="G119" s="4"/>
      <c r="H119" s="4"/>
      <c r="I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>
      <c r="A120" s="3"/>
      <c r="B120" s="3"/>
      <c r="C120" s="3"/>
      <c r="D120" s="3"/>
      <c r="E120" s="3"/>
      <c r="F120" s="3"/>
      <c r="G120" s="3"/>
      <c r="H120" s="3"/>
      <c r="I120" s="17" t="s">
        <v>26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>
      <c r="A121" s="3" t="s">
        <v>72</v>
      </c>
      <c r="B121" s="3"/>
      <c r="C121" s="3"/>
      <c r="D121" s="3"/>
      <c r="E121" s="3"/>
      <c r="F121" s="3"/>
      <c r="G121" s="3"/>
      <c r="H121" s="3"/>
      <c r="I121" s="18">
        <f>'Promotional video series'!I6</f>
        <v>-55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>
      <c r="A122" s="3"/>
      <c r="B122" s="3"/>
      <c r="C122" s="3"/>
      <c r="D122" s="3"/>
      <c r="E122" s="3"/>
      <c r="F122" s="3"/>
      <c r="G122" s="3"/>
      <c r="H122" s="3"/>
      <c r="I122" s="1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>
      <c r="A123" s="3" t="s">
        <v>73</v>
      </c>
      <c r="B123" s="3"/>
      <c r="C123" s="3"/>
      <c r="D123" s="3"/>
      <c r="E123" s="3"/>
      <c r="F123" s="3"/>
      <c r="G123" s="3"/>
      <c r="H123" s="3"/>
      <c r="I123" s="18">
        <f>'Orientation Camp'!J81</f>
        <v>-20125.176666416657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>
      <c r="A124" s="3"/>
      <c r="B124" s="3"/>
      <c r="C124" s="3"/>
      <c r="D124" s="3"/>
      <c r="E124" s="3"/>
      <c r="F124" s="3"/>
      <c r="G124" s="3"/>
      <c r="H124" s="3"/>
      <c r="I124" s="18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>
      <c r="A125" s="3" t="s">
        <v>18</v>
      </c>
      <c r="B125" s="3"/>
      <c r="C125" s="3"/>
      <c r="D125" s="3"/>
      <c r="E125" s="3"/>
      <c r="F125" s="3"/>
      <c r="G125" s="3"/>
      <c r="H125" s="3"/>
      <c r="I125" s="18">
        <f>'Orientation Week'!I32</f>
        <v>11403.26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>
      <c r="A126" s="3"/>
      <c r="B126" s="3"/>
      <c r="C126" s="3"/>
      <c r="D126" s="3"/>
      <c r="E126" s="3"/>
      <c r="F126" s="3"/>
      <c r="G126" s="3"/>
      <c r="H126" s="3"/>
      <c r="I126" s="18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>
      <c r="A127" s="3" t="s">
        <v>19</v>
      </c>
      <c r="B127" s="3"/>
      <c r="C127" s="3"/>
      <c r="D127" s="3"/>
      <c r="E127" s="3"/>
      <c r="F127" s="3"/>
      <c r="G127" s="3"/>
      <c r="H127" s="3"/>
      <c r="I127" s="18">
        <f>'Members Gathering'!I26</f>
        <v>-11315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>
      <c r="A128" s="3"/>
      <c r="B128" s="3"/>
      <c r="C128" s="3"/>
      <c r="D128" s="3"/>
      <c r="E128" s="3"/>
      <c r="F128" s="3"/>
      <c r="G128" s="3"/>
      <c r="H128" s="3"/>
      <c r="I128" s="18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>
      <c r="A129" s="3" t="s">
        <v>20</v>
      </c>
      <c r="B129" s="3"/>
      <c r="C129" s="3"/>
      <c r="D129" s="3"/>
      <c r="E129" s="3"/>
      <c r="F129" s="3"/>
      <c r="G129" s="3"/>
      <c r="H129" s="3"/>
      <c r="I129" s="18">
        <f>I103</f>
        <v>-90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>
      <c r="A130" s="3"/>
      <c r="B130" s="3"/>
      <c r="C130" s="3"/>
      <c r="D130" s="3"/>
      <c r="E130" s="3"/>
      <c r="F130" s="3"/>
      <c r="G130" s="3"/>
      <c r="H130" s="3"/>
      <c r="I130" s="1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95" thickBot="1">
      <c r="A131" s="3" t="s">
        <v>21</v>
      </c>
      <c r="B131" s="3"/>
      <c r="C131" s="3"/>
      <c r="D131" s="3"/>
      <c r="E131" s="3"/>
      <c r="F131" s="3"/>
      <c r="G131" s="3"/>
      <c r="H131" s="3"/>
      <c r="I131" s="20">
        <f>I117</f>
        <v>-1350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95" thickBot="1">
      <c r="A132" s="9" t="s">
        <v>59</v>
      </c>
      <c r="B132" s="3"/>
      <c r="C132" s="3"/>
      <c r="D132" s="3"/>
      <c r="E132" s="3"/>
      <c r="F132" s="3"/>
      <c r="G132" s="3"/>
      <c r="H132" s="11"/>
      <c r="I132" s="21">
        <f>I121+I123+I125+I127+I129+I131</f>
        <v>-21531.916666416655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95" thickTop="1">
      <c r="A133" s="9"/>
      <c r="B133" s="3"/>
      <c r="C133" s="3"/>
      <c r="D133" s="3"/>
      <c r="E133" s="3"/>
      <c r="F133" s="3"/>
      <c r="G133" s="3"/>
      <c r="H133" s="11"/>
      <c r="I133" s="19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>
      <c r="A134" s="9"/>
      <c r="B134" s="3"/>
      <c r="C134" s="3"/>
      <c r="D134" s="3"/>
      <c r="E134" s="3"/>
      <c r="F134" s="3"/>
      <c r="G134" s="3"/>
      <c r="H134" s="11"/>
      <c r="I134" s="19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>
      <c r="A135" s="9"/>
      <c r="B135" s="3"/>
      <c r="C135" s="3"/>
      <c r="D135" s="3"/>
      <c r="E135" s="3"/>
      <c r="F135" s="3"/>
      <c r="G135" s="3"/>
      <c r="H135" s="11"/>
      <c r="I135" s="19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>
      <c r="A136" s="9"/>
      <c r="B136" s="3"/>
      <c r="C136" s="3"/>
      <c r="D136" s="3"/>
      <c r="E136" s="3"/>
      <c r="F136" s="3"/>
      <c r="G136" s="3"/>
      <c r="H136" s="11"/>
      <c r="I136" s="19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>
      <c r="A137" s="9"/>
      <c r="B137" s="3"/>
      <c r="C137" s="3"/>
      <c r="D137" s="3"/>
      <c r="E137" s="3"/>
      <c r="F137" s="3"/>
      <c r="G137" s="3"/>
      <c r="H137" s="11"/>
      <c r="I137" s="19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>
      <c r="A138" s="9"/>
      <c r="B138" s="3"/>
      <c r="C138" s="3"/>
      <c r="D138" s="3"/>
      <c r="E138" s="3"/>
      <c r="F138" s="3"/>
      <c r="G138" s="3"/>
      <c r="H138" s="11"/>
      <c r="I138" s="19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>
      <c r="A139" s="9"/>
      <c r="B139" s="3"/>
      <c r="C139" s="3"/>
      <c r="D139" s="3"/>
      <c r="E139" s="3"/>
      <c r="F139" s="3"/>
      <c r="G139" s="3"/>
      <c r="H139" s="11"/>
      <c r="I139" s="19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>
      <c r="A140" s="9"/>
      <c r="B140" s="3"/>
      <c r="C140" s="3"/>
      <c r="D140" s="3"/>
      <c r="E140" s="3"/>
      <c r="F140" s="3"/>
      <c r="G140" s="3"/>
      <c r="H140" s="11"/>
      <c r="I140" s="1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>
      <c r="A141" s="9"/>
      <c r="B141" s="3"/>
      <c r="C141" s="3"/>
      <c r="D141" s="3"/>
      <c r="E141" s="3"/>
      <c r="F141" s="3"/>
      <c r="G141" s="3"/>
      <c r="H141" s="11"/>
      <c r="I141" s="19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>
      <c r="A142" s="9"/>
      <c r="B142" s="3"/>
      <c r="C142" s="3"/>
      <c r="D142" s="3"/>
      <c r="E142" s="3"/>
      <c r="F142" s="3"/>
      <c r="G142" s="3"/>
      <c r="H142" s="11"/>
      <c r="I142" s="19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>
      <c r="A143" s="9"/>
      <c r="B143" s="3"/>
      <c r="C143" s="3"/>
      <c r="D143" s="3"/>
      <c r="E143" s="3"/>
      <c r="F143" s="3"/>
      <c r="G143" s="3"/>
      <c r="H143" s="11"/>
      <c r="I143" s="19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>
      <c r="A144" s="9"/>
      <c r="B144" s="3"/>
      <c r="C144" s="3"/>
      <c r="D144" s="3"/>
      <c r="E144" s="3"/>
      <c r="F144" s="3"/>
      <c r="G144" s="3"/>
      <c r="H144" s="11"/>
      <c r="I144" s="19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>
      <c r="A145" s="9"/>
      <c r="B145" s="3"/>
      <c r="C145" s="3"/>
      <c r="D145" s="3"/>
      <c r="E145" s="3"/>
      <c r="F145" s="3"/>
      <c r="G145" s="3"/>
      <c r="H145" s="11"/>
      <c r="I145" s="1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>
      <c r="A146" s="9"/>
      <c r="B146" s="3"/>
      <c r="C146" s="3"/>
      <c r="D146" s="3"/>
      <c r="E146" s="3"/>
      <c r="F146" s="3"/>
      <c r="G146" s="3"/>
      <c r="H146" s="11"/>
      <c r="I146" s="19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>
      <c r="A147" s="9"/>
      <c r="B147" s="3"/>
      <c r="C147" s="3"/>
      <c r="D147" s="3"/>
      <c r="E147" s="3"/>
      <c r="F147" s="3"/>
      <c r="G147" s="3"/>
      <c r="H147" s="11"/>
      <c r="I147" s="19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>
      <c r="A148" s="9"/>
      <c r="B148" s="3"/>
      <c r="C148" s="3"/>
      <c r="D148" s="3"/>
      <c r="E148" s="3"/>
      <c r="F148" s="3"/>
      <c r="G148" s="3"/>
      <c r="H148" s="11"/>
      <c r="I148" s="19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>
      <c r="A149" s="9"/>
      <c r="B149" s="3"/>
      <c r="C149" s="3"/>
      <c r="D149" s="3"/>
      <c r="E149" s="3"/>
      <c r="F149" s="3"/>
      <c r="G149" s="3"/>
      <c r="H149" s="11"/>
      <c r="I149" s="19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>
      <c r="A150" s="9"/>
      <c r="B150" s="3"/>
      <c r="C150" s="3"/>
      <c r="D150" s="3"/>
      <c r="E150" s="3"/>
      <c r="F150" s="3"/>
      <c r="G150" s="3"/>
      <c r="H150" s="11"/>
      <c r="I150" s="19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>
      <c r="A151" s="3"/>
      <c r="B151" s="3"/>
      <c r="C151" s="3"/>
      <c r="D151" s="3"/>
      <c r="E151" s="3"/>
      <c r="F151" s="3"/>
      <c r="G151" s="3"/>
      <c r="H151" s="11"/>
      <c r="I151" s="1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</sheetData>
  <pageMargins left="0.70866141732283472" right="0.70866141732283472" top="0.74803149606299213" bottom="0.74803149606299213" header="0" footer="0"/>
  <pageSetup orientation="portrait" r:id="rId1"/>
  <rowBreaks count="7" manualBreakCount="7">
    <brk id="59" max="16383" man="1"/>
    <brk id="97" max="16383" man="1"/>
    <brk id="105" man="1"/>
    <brk id="60" man="1"/>
    <brk id="118" man="1"/>
    <brk id="41" man="1"/>
    <brk id="9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J37" sqref="J37"/>
    </sheetView>
  </sheetViews>
  <sheetFormatPr defaultColWidth="11.25" defaultRowHeight="15" customHeight="1"/>
  <cols>
    <col min="1" max="6" width="6.75" customWidth="1"/>
    <col min="7" max="7" width="9.375" customWidth="1"/>
    <col min="8" max="26" width="6.75" customWidth="1"/>
  </cols>
  <sheetData>
    <row r="1" spans="1:9" ht="15.75" customHeight="1">
      <c r="A1" s="4"/>
      <c r="B1" s="4"/>
      <c r="C1" s="4"/>
      <c r="D1" s="8" t="s">
        <v>15</v>
      </c>
      <c r="E1" s="27"/>
      <c r="F1" s="4"/>
      <c r="G1" s="4"/>
      <c r="H1" s="4"/>
      <c r="I1" s="4"/>
    </row>
    <row r="2" spans="1:9" ht="15.75" customHeight="1">
      <c r="A2" s="3"/>
      <c r="B2" s="3"/>
      <c r="C2" s="3"/>
      <c r="D2" s="3"/>
      <c r="E2" s="3"/>
      <c r="F2" s="9" t="s">
        <v>23</v>
      </c>
      <c r="G2" s="9" t="s">
        <v>60</v>
      </c>
      <c r="H2" s="9" t="s">
        <v>25</v>
      </c>
      <c r="I2" s="28" t="s">
        <v>26</v>
      </c>
    </row>
    <row r="3" spans="1:9" ht="15.75" customHeight="1">
      <c r="A3" s="9" t="s">
        <v>29</v>
      </c>
      <c r="B3" s="3"/>
      <c r="C3" s="3"/>
      <c r="D3" s="3"/>
      <c r="E3" s="3"/>
      <c r="F3" s="3"/>
      <c r="G3" s="3"/>
      <c r="H3" s="3"/>
      <c r="I3" s="11"/>
    </row>
    <row r="4" spans="1:9" ht="15.75" customHeight="1">
      <c r="A4" s="3"/>
      <c r="B4" s="3" t="s">
        <v>74</v>
      </c>
      <c r="C4" s="3"/>
      <c r="D4" s="3"/>
      <c r="E4" s="3"/>
      <c r="F4" s="6">
        <v>1</v>
      </c>
      <c r="G4" s="26">
        <v>55</v>
      </c>
      <c r="H4" s="12">
        <f>0-F4*G4</f>
        <v>-55</v>
      </c>
      <c r="I4" s="12"/>
    </row>
    <row r="5" spans="1:9" ht="15.75" customHeight="1">
      <c r="A5" s="3"/>
      <c r="B5" s="3"/>
      <c r="C5" s="3"/>
      <c r="D5" s="3"/>
      <c r="E5" s="3"/>
      <c r="F5" s="4"/>
      <c r="G5" s="29"/>
      <c r="H5" s="15"/>
      <c r="I5" s="15">
        <f>SUM(H4:H5)</f>
        <v>-55</v>
      </c>
    </row>
    <row r="6" spans="1:9" ht="15.75" customHeight="1">
      <c r="A6" s="9" t="s">
        <v>59</v>
      </c>
      <c r="B6" s="3"/>
      <c r="C6" s="3"/>
      <c r="D6" s="3"/>
      <c r="E6" s="3"/>
      <c r="F6" s="3"/>
      <c r="G6" s="3"/>
      <c r="H6" s="11"/>
      <c r="I6" s="24">
        <f>I5</f>
        <v>-55</v>
      </c>
    </row>
    <row r="7" spans="1:9" ht="15.75" customHeight="1"/>
    <row r="8" spans="1:9" ht="15.75" customHeight="1"/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7"/>
  <sheetViews>
    <sheetView workbookViewId="0">
      <selection activeCell="F30" sqref="F30"/>
    </sheetView>
  </sheetViews>
  <sheetFormatPr defaultColWidth="11.25" defaultRowHeight="15" customHeight="1"/>
  <cols>
    <col min="1" max="4" width="6.75" style="39" customWidth="1"/>
    <col min="5" max="5" width="20.5" style="39" customWidth="1"/>
    <col min="6" max="6" width="6.75" style="39" customWidth="1"/>
    <col min="7" max="7" width="9.375" style="39" customWidth="1"/>
    <col min="8" max="8" width="7.75" style="39" customWidth="1"/>
    <col min="9" max="9" width="9.625" style="39" customWidth="1"/>
    <col min="10" max="10" width="10" style="39" customWidth="1"/>
    <col min="11" max="13" width="6.75" style="39" customWidth="1"/>
    <col min="14" max="14" width="18.375" style="39" customWidth="1"/>
    <col min="15" max="15" width="11.25" style="39" customWidth="1"/>
    <col min="16" max="26" width="6.75" style="39" customWidth="1"/>
    <col min="27" max="16384" width="11.25" style="39"/>
  </cols>
  <sheetData>
    <row r="1" spans="1:11" ht="15.75" customHeight="1">
      <c r="A1" s="37"/>
      <c r="B1" s="37"/>
      <c r="C1" s="37"/>
      <c r="D1" s="38"/>
      <c r="E1" s="38" t="s">
        <v>73</v>
      </c>
      <c r="F1" s="37"/>
      <c r="G1" s="37"/>
      <c r="H1" s="37"/>
      <c r="I1" s="37"/>
    </row>
    <row r="2" spans="1:11" ht="15.75" customHeight="1">
      <c r="A2" s="40"/>
      <c r="B2" s="40"/>
      <c r="C2" s="40"/>
      <c r="D2" s="40"/>
      <c r="E2" s="40"/>
      <c r="F2" s="40" t="s">
        <v>23</v>
      </c>
      <c r="G2" s="40" t="s">
        <v>60</v>
      </c>
      <c r="H2" s="40" t="s">
        <v>25</v>
      </c>
      <c r="I2" s="40" t="s">
        <v>26</v>
      </c>
      <c r="J2" s="40" t="s">
        <v>26</v>
      </c>
      <c r="K2" s="40"/>
    </row>
    <row r="3" spans="1:11" ht="15.75" customHeight="1">
      <c r="A3" s="40" t="s">
        <v>27</v>
      </c>
    </row>
    <row r="4" spans="1:11" ht="15.75" customHeight="1">
      <c r="B4" s="39" t="s">
        <v>75</v>
      </c>
    </row>
    <row r="5" spans="1:11" ht="15.75" customHeight="1">
      <c r="C5" s="39" t="s">
        <v>76</v>
      </c>
      <c r="F5" s="41">
        <v>16</v>
      </c>
      <c r="G5" s="42">
        <v>550</v>
      </c>
      <c r="H5" s="42">
        <f t="shared" ref="H5:H7" si="0">F5*G5</f>
        <v>8800</v>
      </c>
      <c r="I5" s="42"/>
    </row>
    <row r="6" spans="1:11" ht="15.75" customHeight="1">
      <c r="C6" s="39" t="s">
        <v>77</v>
      </c>
      <c r="F6" s="41">
        <v>54</v>
      </c>
      <c r="G6" s="42">
        <v>250</v>
      </c>
      <c r="H6" s="42">
        <f t="shared" si="0"/>
        <v>13500</v>
      </c>
      <c r="I6" s="42"/>
    </row>
    <row r="7" spans="1:11" ht="15.75" customHeight="1">
      <c r="C7" s="39" t="s">
        <v>78</v>
      </c>
      <c r="F7" s="43">
        <v>4</v>
      </c>
      <c r="G7" s="44">
        <v>250</v>
      </c>
      <c r="H7" s="44">
        <f t="shared" si="0"/>
        <v>1000</v>
      </c>
      <c r="I7" s="45"/>
      <c r="J7" s="42">
        <f>SUM(H5:H7)</f>
        <v>23300</v>
      </c>
    </row>
    <row r="8" spans="1:11" ht="15.75" customHeight="1">
      <c r="F8" s="41"/>
    </row>
    <row r="9" spans="1:11" ht="15.75" customHeight="1">
      <c r="A9" s="40" t="s">
        <v>29</v>
      </c>
      <c r="F9" s="41"/>
    </row>
    <row r="10" spans="1:11" ht="15.75" customHeight="1">
      <c r="B10" s="39" t="s">
        <v>79</v>
      </c>
      <c r="G10" s="46"/>
      <c r="H10" s="47"/>
      <c r="I10" s="46"/>
    </row>
    <row r="11" spans="1:11" ht="15.75" customHeight="1">
      <c r="C11" s="39" t="s">
        <v>80</v>
      </c>
      <c r="F11" s="39">
        <v>1</v>
      </c>
      <c r="G11" s="46">
        <v>18610</v>
      </c>
      <c r="H11" s="47">
        <f t="shared" ref="H11:H12" si="1">0-F11*G11</f>
        <v>-18610</v>
      </c>
      <c r="I11" s="46"/>
    </row>
    <row r="12" spans="1:11" ht="15.75" customHeight="1">
      <c r="C12" s="39" t="s">
        <v>81</v>
      </c>
      <c r="F12" s="48">
        <v>120</v>
      </c>
      <c r="G12" s="46">
        <v>30</v>
      </c>
      <c r="H12" s="47">
        <f t="shared" si="1"/>
        <v>-3600</v>
      </c>
      <c r="I12" s="46">
        <f>SUM(H11:H12)</f>
        <v>-22210</v>
      </c>
    </row>
    <row r="13" spans="1:11" ht="15.75" customHeight="1">
      <c r="F13" s="48"/>
      <c r="G13" s="49"/>
      <c r="H13" s="47"/>
      <c r="I13" s="46"/>
    </row>
    <row r="14" spans="1:11" ht="15.75" customHeight="1">
      <c r="B14" s="39" t="s">
        <v>82</v>
      </c>
      <c r="H14" s="47"/>
      <c r="I14" s="46"/>
    </row>
    <row r="15" spans="1:11" ht="15.75" customHeight="1">
      <c r="C15" s="39" t="s">
        <v>83</v>
      </c>
      <c r="F15" s="39">
        <v>1</v>
      </c>
      <c r="G15" s="50">
        <v>2370</v>
      </c>
      <c r="H15" s="50">
        <f t="shared" ref="H15:H16" si="2">0-F15*G15</f>
        <v>-2370</v>
      </c>
      <c r="I15" s="46"/>
    </row>
    <row r="16" spans="1:11" ht="15.75" customHeight="1">
      <c r="C16" s="39" t="s">
        <v>84</v>
      </c>
      <c r="F16" s="39">
        <v>85</v>
      </c>
      <c r="G16" s="46">
        <v>28.70588235</v>
      </c>
      <c r="H16" s="47">
        <f t="shared" si="2"/>
        <v>-2439.9999997499999</v>
      </c>
      <c r="I16" s="46">
        <f>SUM(H15:H16)</f>
        <v>-4809.9999997499999</v>
      </c>
    </row>
    <row r="17" spans="2:9" ht="15.75" customHeight="1">
      <c r="G17" s="46"/>
      <c r="H17" s="47"/>
      <c r="I17" s="46"/>
    </row>
    <row r="18" spans="2:9" ht="15.75" customHeight="1">
      <c r="B18" s="39" t="s">
        <v>85</v>
      </c>
      <c r="G18" s="46"/>
      <c r="H18" s="47"/>
      <c r="I18" s="46"/>
    </row>
    <row r="19" spans="2:9" ht="15.75" customHeight="1">
      <c r="C19" s="39" t="s">
        <v>86</v>
      </c>
      <c r="F19" s="39">
        <v>1</v>
      </c>
      <c r="G19" s="46">
        <v>266</v>
      </c>
      <c r="H19" s="47">
        <f t="shared" ref="H19:H24" si="3">0-F19*G19</f>
        <v>-266</v>
      </c>
      <c r="I19" s="46"/>
    </row>
    <row r="20" spans="2:9" ht="15.75" customHeight="1">
      <c r="C20" s="39" t="s">
        <v>87</v>
      </c>
      <c r="F20" s="39">
        <v>1</v>
      </c>
      <c r="G20" s="46">
        <v>410</v>
      </c>
      <c r="H20" s="47">
        <f t="shared" si="3"/>
        <v>-410</v>
      </c>
      <c r="I20" s="46"/>
    </row>
    <row r="21" spans="2:9" ht="15.75" customHeight="1">
      <c r="C21" s="39" t="s">
        <v>88</v>
      </c>
      <c r="F21" s="39">
        <v>1</v>
      </c>
      <c r="G21" s="46">
        <v>175.83</v>
      </c>
      <c r="H21" s="47">
        <f t="shared" si="3"/>
        <v>-175.83</v>
      </c>
      <c r="I21" s="46"/>
    </row>
    <row r="22" spans="2:9" ht="15.75" customHeight="1">
      <c r="C22" s="39" t="s">
        <v>89</v>
      </c>
      <c r="F22" s="39">
        <v>1</v>
      </c>
      <c r="G22" s="46">
        <v>236</v>
      </c>
      <c r="H22" s="47">
        <f t="shared" si="3"/>
        <v>-236</v>
      </c>
      <c r="I22" s="46"/>
    </row>
    <row r="23" spans="2:9" ht="15.75" customHeight="1">
      <c r="C23" s="39" t="s">
        <v>90</v>
      </c>
      <c r="F23" s="39">
        <v>1</v>
      </c>
      <c r="G23" s="46">
        <v>380</v>
      </c>
      <c r="H23" s="47">
        <f t="shared" si="3"/>
        <v>-380</v>
      </c>
      <c r="I23" s="46"/>
    </row>
    <row r="24" spans="2:9" ht="15.75" customHeight="1">
      <c r="C24" s="39" t="s">
        <v>91</v>
      </c>
      <c r="F24" s="39">
        <v>1</v>
      </c>
      <c r="G24" s="46">
        <f>140/3</f>
        <v>46.666666666666664</v>
      </c>
      <c r="H24" s="47">
        <f t="shared" si="3"/>
        <v>-46.666666666666664</v>
      </c>
      <c r="I24" s="46">
        <f>SUM(H19:H24)</f>
        <v>-1514.4966666666667</v>
      </c>
    </row>
    <row r="25" spans="2:9" ht="15.75" customHeight="1">
      <c r="G25" s="46"/>
      <c r="H25" s="47"/>
      <c r="I25" s="46"/>
    </row>
    <row r="26" spans="2:9" ht="15.75" customHeight="1">
      <c r="B26" s="39" t="s">
        <v>92</v>
      </c>
      <c r="G26" s="46"/>
      <c r="H26" s="47"/>
      <c r="I26" s="46"/>
    </row>
    <row r="27" spans="2:9" ht="15.75" customHeight="1">
      <c r="C27" s="39" t="s">
        <v>93</v>
      </c>
      <c r="F27" s="39">
        <v>119</v>
      </c>
      <c r="G27" s="46">
        <v>42</v>
      </c>
      <c r="H27" s="47">
        <f>0-F27*G27</f>
        <v>-4998</v>
      </c>
      <c r="I27" s="46">
        <f>SUM(H27)</f>
        <v>-4998</v>
      </c>
    </row>
    <row r="28" spans="2:9" ht="15.75" customHeight="1">
      <c r="G28" s="46"/>
      <c r="H28" s="47"/>
      <c r="I28" s="46"/>
    </row>
    <row r="29" spans="2:9" ht="15.75" customHeight="1">
      <c r="B29" s="39" t="s">
        <v>94</v>
      </c>
      <c r="G29" s="46"/>
      <c r="H29" s="47"/>
      <c r="I29" s="46"/>
    </row>
    <row r="30" spans="2:9" ht="15.75" customHeight="1">
      <c r="C30" s="39" t="s">
        <v>95</v>
      </c>
      <c r="F30" s="39">
        <v>120</v>
      </c>
      <c r="G30" s="46">
        <f>742/120</f>
        <v>6.1833333333333336</v>
      </c>
      <c r="H30" s="47">
        <f>0-F30*G30</f>
        <v>-742</v>
      </c>
      <c r="I30" s="46">
        <f>SUM(H30)</f>
        <v>-742</v>
      </c>
    </row>
    <row r="31" spans="2:9" ht="15.75" customHeight="1">
      <c r="G31" s="46"/>
      <c r="H31" s="47"/>
      <c r="I31" s="46"/>
    </row>
    <row r="32" spans="2:9" ht="15.75" customHeight="1">
      <c r="B32" s="39" t="s">
        <v>96</v>
      </c>
      <c r="G32" s="46"/>
      <c r="H32" s="47"/>
      <c r="I32" s="46"/>
    </row>
    <row r="33" spans="3:9" ht="15.75" customHeight="1">
      <c r="C33" s="39" t="s">
        <v>97</v>
      </c>
      <c r="G33" s="46"/>
      <c r="H33" s="47"/>
      <c r="I33" s="46"/>
    </row>
    <row r="34" spans="3:9" ht="15.75" customHeight="1">
      <c r="D34" s="39" t="s">
        <v>98</v>
      </c>
      <c r="F34" s="39">
        <v>1</v>
      </c>
      <c r="G34" s="46">
        <v>69</v>
      </c>
      <c r="H34" s="47">
        <f t="shared" ref="H34:H35" si="4">0-F34*G34</f>
        <v>-69</v>
      </c>
      <c r="I34" s="46"/>
    </row>
    <row r="35" spans="3:9" ht="15.75" customHeight="1">
      <c r="D35" s="39" t="s">
        <v>99</v>
      </c>
      <c r="F35" s="39">
        <v>1</v>
      </c>
      <c r="G35" s="46">
        <v>69</v>
      </c>
      <c r="H35" s="47">
        <f t="shared" si="4"/>
        <v>-69</v>
      </c>
      <c r="I35" s="46">
        <f>SUM(H34:H35)</f>
        <v>-138</v>
      </c>
    </row>
    <row r="36" spans="3:9" ht="15.75" customHeight="1">
      <c r="C36" s="39" t="s">
        <v>100</v>
      </c>
      <c r="G36" s="46"/>
      <c r="H36" s="47"/>
      <c r="I36" s="46"/>
    </row>
    <row r="37" spans="3:9" ht="15.75" customHeight="1">
      <c r="D37" s="39" t="s">
        <v>101</v>
      </c>
      <c r="F37" s="39">
        <v>1</v>
      </c>
      <c r="G37" s="46">
        <f>79.6+896.6</f>
        <v>976.2</v>
      </c>
      <c r="H37" s="47">
        <f t="shared" ref="H37:H42" si="5">0-F37*G37</f>
        <v>-976.2</v>
      </c>
      <c r="I37" s="46"/>
    </row>
    <row r="38" spans="3:9" ht="15.75" customHeight="1">
      <c r="D38" s="39" t="s">
        <v>102</v>
      </c>
      <c r="F38" s="39">
        <v>1</v>
      </c>
      <c r="G38" s="46">
        <f>23.45+82.64</f>
        <v>106.09</v>
      </c>
      <c r="H38" s="47">
        <f t="shared" si="5"/>
        <v>-106.09</v>
      </c>
      <c r="I38" s="46"/>
    </row>
    <row r="39" spans="3:9" ht="15.75" customHeight="1">
      <c r="D39" s="39" t="s">
        <v>103</v>
      </c>
      <c r="F39" s="39">
        <v>1</v>
      </c>
      <c r="G39" s="46">
        <v>169.42</v>
      </c>
      <c r="H39" s="47">
        <f t="shared" si="5"/>
        <v>-169.42</v>
      </c>
      <c r="I39" s="46"/>
    </row>
    <row r="40" spans="3:9" ht="15.75" customHeight="1">
      <c r="D40" s="39" t="s">
        <v>103</v>
      </c>
      <c r="F40" s="39">
        <v>1</v>
      </c>
      <c r="G40" s="46">
        <v>165.81</v>
      </c>
      <c r="H40" s="47">
        <f t="shared" si="5"/>
        <v>-165.81</v>
      </c>
      <c r="I40" s="46"/>
    </row>
    <row r="41" spans="3:9" ht="15.75" customHeight="1">
      <c r="D41" s="39" t="s">
        <v>104</v>
      </c>
      <c r="F41" s="39">
        <v>1</v>
      </c>
      <c r="G41" s="46">
        <v>32.44</v>
      </c>
      <c r="H41" s="47">
        <f t="shared" si="5"/>
        <v>-32.44</v>
      </c>
      <c r="I41" s="46"/>
    </row>
    <row r="42" spans="3:9" ht="15.75" customHeight="1">
      <c r="D42" s="39" t="s">
        <v>105</v>
      </c>
      <c r="F42" s="39">
        <v>1</v>
      </c>
      <c r="G42" s="46">
        <v>138.13999999999999</v>
      </c>
      <c r="H42" s="47">
        <f t="shared" si="5"/>
        <v>-138.13999999999999</v>
      </c>
      <c r="I42" s="46">
        <f>SUM(H37:H42)</f>
        <v>-1588.1</v>
      </c>
    </row>
    <row r="43" spans="3:9" ht="15.75" customHeight="1">
      <c r="C43" s="39" t="s">
        <v>106</v>
      </c>
      <c r="G43" s="46"/>
      <c r="H43" s="47"/>
      <c r="I43" s="46"/>
    </row>
    <row r="44" spans="3:9" ht="15.75" customHeight="1">
      <c r="D44" s="39" t="s">
        <v>34</v>
      </c>
      <c r="F44" s="48">
        <v>10</v>
      </c>
      <c r="G44" s="46">
        <v>14.4</v>
      </c>
      <c r="H44" s="47">
        <f t="shared" ref="H44:H45" si="6">0-F44*G44</f>
        <v>-144</v>
      </c>
      <c r="I44" s="46"/>
    </row>
    <row r="45" spans="3:9" ht="15.75" customHeight="1">
      <c r="D45" s="39" t="s">
        <v>34</v>
      </c>
      <c r="F45" s="48">
        <v>16</v>
      </c>
      <c r="G45" s="46">
        <v>9</v>
      </c>
      <c r="H45" s="47">
        <f t="shared" si="6"/>
        <v>-144</v>
      </c>
      <c r="I45" s="46">
        <f>SUM(H44:H45)</f>
        <v>-288</v>
      </c>
    </row>
    <row r="46" spans="3:9" ht="15.75" customHeight="1">
      <c r="C46" s="39" t="s">
        <v>107</v>
      </c>
      <c r="G46" s="46"/>
      <c r="H46" s="47"/>
      <c r="I46" s="46"/>
    </row>
    <row r="47" spans="3:9" ht="15.75" customHeight="1">
      <c r="D47" s="39" t="s">
        <v>108</v>
      </c>
      <c r="F47" s="39">
        <v>1</v>
      </c>
      <c r="G47" s="46">
        <v>10.81</v>
      </c>
      <c r="H47" s="47">
        <f>0-F47*G47</f>
        <v>-10.81</v>
      </c>
      <c r="I47" s="46">
        <f>SUM(H47)</f>
        <v>-10.81</v>
      </c>
    </row>
    <row r="48" spans="3:9" ht="15.75" customHeight="1">
      <c r="C48" s="39" t="s">
        <v>109</v>
      </c>
      <c r="F48" s="48"/>
      <c r="G48" s="46"/>
      <c r="H48" s="47"/>
      <c r="I48" s="46"/>
    </row>
    <row r="49" spans="3:9" ht="15.75" customHeight="1">
      <c r="D49" s="39" t="s">
        <v>110</v>
      </c>
      <c r="F49" s="39">
        <v>4</v>
      </c>
      <c r="G49" s="46">
        <v>23.08</v>
      </c>
      <c r="H49" s="47">
        <f t="shared" ref="H49:H58" si="7">0-F49*G49</f>
        <v>-92.32</v>
      </c>
      <c r="I49" s="46"/>
    </row>
    <row r="50" spans="3:9" ht="15.75" customHeight="1">
      <c r="D50" s="39" t="s">
        <v>111</v>
      </c>
      <c r="F50" s="39">
        <v>1</v>
      </c>
      <c r="G50" s="46">
        <v>21.55</v>
      </c>
      <c r="H50" s="47">
        <f t="shared" si="7"/>
        <v>-21.55</v>
      </c>
      <c r="I50" s="46"/>
    </row>
    <row r="51" spans="3:9" ht="15.75" customHeight="1">
      <c r="D51" s="39" t="s">
        <v>112</v>
      </c>
      <c r="F51" s="39">
        <v>1</v>
      </c>
      <c r="G51" s="46">
        <v>114.04</v>
      </c>
      <c r="H51" s="47">
        <f t="shared" si="7"/>
        <v>-114.04</v>
      </c>
      <c r="I51" s="46"/>
    </row>
    <row r="52" spans="3:9" ht="15.75" customHeight="1">
      <c r="D52" s="39" t="s">
        <v>113</v>
      </c>
      <c r="F52" s="39">
        <v>1</v>
      </c>
      <c r="G52" s="46">
        <v>28.54</v>
      </c>
      <c r="H52" s="47">
        <f t="shared" si="7"/>
        <v>-28.54</v>
      </c>
      <c r="I52" s="46"/>
    </row>
    <row r="53" spans="3:9" ht="15.75" customHeight="1">
      <c r="D53" s="39" t="s">
        <v>114</v>
      </c>
      <c r="F53" s="39">
        <v>1</v>
      </c>
      <c r="G53" s="46">
        <v>19.39</v>
      </c>
      <c r="H53" s="47">
        <f t="shared" si="7"/>
        <v>-19.39</v>
      </c>
      <c r="I53" s="46"/>
    </row>
    <row r="54" spans="3:9" ht="15.75" customHeight="1">
      <c r="D54" s="39" t="s">
        <v>115</v>
      </c>
      <c r="F54" s="39">
        <v>1</v>
      </c>
      <c r="G54" s="46">
        <v>17.09</v>
      </c>
      <c r="H54" s="47">
        <f t="shared" si="7"/>
        <v>-17.09</v>
      </c>
      <c r="I54" s="46"/>
    </row>
    <row r="55" spans="3:9" ht="15.75" customHeight="1">
      <c r="D55" s="39" t="s">
        <v>116</v>
      </c>
      <c r="F55" s="39">
        <v>1</v>
      </c>
      <c r="G55" s="46">
        <v>23.77</v>
      </c>
      <c r="H55" s="47">
        <f t="shared" si="7"/>
        <v>-23.77</v>
      </c>
      <c r="I55" s="46"/>
    </row>
    <row r="56" spans="3:9" ht="15.75" customHeight="1">
      <c r="D56" s="39" t="s">
        <v>117</v>
      </c>
      <c r="F56" s="39">
        <v>1</v>
      </c>
      <c r="G56" s="46">
        <v>63.12</v>
      </c>
      <c r="H56" s="47">
        <f t="shared" si="7"/>
        <v>-63.12</v>
      </c>
      <c r="I56" s="46"/>
    </row>
    <row r="57" spans="3:9" ht="15.75" customHeight="1">
      <c r="D57" s="39" t="s">
        <v>118</v>
      </c>
      <c r="F57" s="39">
        <v>2</v>
      </c>
      <c r="G57" s="46">
        <v>72.62</v>
      </c>
      <c r="H57" s="47">
        <f t="shared" si="7"/>
        <v>-145.24</v>
      </c>
      <c r="I57" s="46"/>
    </row>
    <row r="58" spans="3:9" ht="15.75" customHeight="1">
      <c r="D58" s="39" t="s">
        <v>119</v>
      </c>
      <c r="F58" s="39">
        <v>1</v>
      </c>
      <c r="G58" s="46">
        <v>35.950000000000003</v>
      </c>
      <c r="H58" s="47">
        <f t="shared" si="7"/>
        <v>-35.950000000000003</v>
      </c>
      <c r="I58" s="46">
        <f>SUM(H49:H58)</f>
        <v>-561.01</v>
      </c>
    </row>
    <row r="59" spans="3:9" ht="15.75" customHeight="1">
      <c r="C59" s="39" t="s">
        <v>120</v>
      </c>
      <c r="G59" s="46"/>
      <c r="H59" s="47"/>
      <c r="I59" s="46"/>
    </row>
    <row r="60" spans="3:9" ht="15.75" customHeight="1">
      <c r="D60" s="39" t="s">
        <v>121</v>
      </c>
      <c r="F60" s="39">
        <v>2</v>
      </c>
      <c r="G60" s="46">
        <v>49.5</v>
      </c>
      <c r="H60" s="47">
        <f t="shared" ref="H60:H63" si="8">0-F60*G60</f>
        <v>-99</v>
      </c>
      <c r="I60" s="46"/>
    </row>
    <row r="61" spans="3:9" ht="15.75" customHeight="1">
      <c r="D61" s="39" t="s">
        <v>122</v>
      </c>
      <c r="F61" s="39">
        <v>3</v>
      </c>
      <c r="G61" s="46">
        <v>9</v>
      </c>
      <c r="H61" s="47">
        <f t="shared" si="8"/>
        <v>-27</v>
      </c>
      <c r="I61" s="46"/>
    </row>
    <row r="62" spans="3:9" ht="15.75" customHeight="1">
      <c r="D62" s="39" t="s">
        <v>123</v>
      </c>
      <c r="F62" s="39">
        <v>2</v>
      </c>
      <c r="G62" s="46">
        <v>30</v>
      </c>
      <c r="H62" s="47">
        <f t="shared" si="8"/>
        <v>-60</v>
      </c>
      <c r="I62" s="46"/>
    </row>
    <row r="63" spans="3:9" ht="15.75" customHeight="1">
      <c r="D63" s="39" t="s">
        <v>124</v>
      </c>
      <c r="F63" s="39">
        <v>1</v>
      </c>
      <c r="G63" s="46">
        <v>20</v>
      </c>
      <c r="H63" s="47">
        <f t="shared" si="8"/>
        <v>-20</v>
      </c>
      <c r="I63" s="46">
        <f>SUM(H60:H63)</f>
        <v>-206</v>
      </c>
    </row>
    <row r="64" spans="3:9" ht="15.75" customHeight="1">
      <c r="C64" s="39" t="s">
        <v>125</v>
      </c>
      <c r="G64" s="46"/>
      <c r="H64" s="47"/>
      <c r="I64" s="46"/>
    </row>
    <row r="65" spans="2:10" ht="15.75" customHeight="1">
      <c r="D65" s="39" t="s">
        <v>126</v>
      </c>
      <c r="F65" s="39">
        <v>1</v>
      </c>
      <c r="G65" s="46">
        <v>400</v>
      </c>
      <c r="H65" s="47">
        <f t="shared" ref="H65:H71" si="9">0-F65*G65</f>
        <v>-400</v>
      </c>
      <c r="I65" s="46"/>
    </row>
    <row r="66" spans="2:10" ht="15.75" customHeight="1">
      <c r="D66" s="39" t="s">
        <v>126</v>
      </c>
      <c r="F66" s="39">
        <v>1</v>
      </c>
      <c r="G66" s="46">
        <v>380</v>
      </c>
      <c r="H66" s="47">
        <f t="shared" si="9"/>
        <v>-380</v>
      </c>
      <c r="I66" s="46"/>
    </row>
    <row r="67" spans="2:10" ht="15.75" customHeight="1">
      <c r="D67" s="39" t="s">
        <v>127</v>
      </c>
      <c r="F67" s="39">
        <v>1</v>
      </c>
      <c r="G67" s="46">
        <v>555.48</v>
      </c>
      <c r="H67" s="47">
        <f t="shared" si="9"/>
        <v>-555.48</v>
      </c>
      <c r="I67" s="46"/>
    </row>
    <row r="68" spans="2:10" ht="15.75" customHeight="1">
      <c r="D68" s="39" t="s">
        <v>128</v>
      </c>
      <c r="F68" s="39">
        <v>1</v>
      </c>
      <c r="G68" s="46">
        <v>694.95</v>
      </c>
      <c r="H68" s="47">
        <f t="shared" si="9"/>
        <v>-694.95</v>
      </c>
      <c r="I68" s="46"/>
    </row>
    <row r="69" spans="2:10" ht="15.75" customHeight="1">
      <c r="D69" s="39" t="s">
        <v>129</v>
      </c>
      <c r="F69" s="39">
        <v>1</v>
      </c>
      <c r="G69" s="46">
        <v>570.34</v>
      </c>
      <c r="H69" s="47">
        <f t="shared" si="9"/>
        <v>-570.34</v>
      </c>
      <c r="I69" s="46"/>
    </row>
    <row r="70" spans="2:10" ht="15.75" customHeight="1">
      <c r="D70" s="39" t="s">
        <v>130</v>
      </c>
      <c r="F70" s="39">
        <v>1</v>
      </c>
      <c r="G70" s="46">
        <v>4</v>
      </c>
      <c r="H70" s="47">
        <f t="shared" si="9"/>
        <v>-4</v>
      </c>
      <c r="I70" s="46"/>
    </row>
    <row r="71" spans="2:10" ht="15.75" customHeight="1">
      <c r="D71" s="39" t="s">
        <v>131</v>
      </c>
      <c r="F71" s="39">
        <v>1</v>
      </c>
      <c r="G71" s="46">
        <v>1650</v>
      </c>
      <c r="H71" s="47">
        <f t="shared" si="9"/>
        <v>-1650</v>
      </c>
      <c r="I71" s="46">
        <f>SUM(H65:H71)</f>
        <v>-4254.7700000000004</v>
      </c>
    </row>
    <row r="72" spans="2:10" ht="15.75" customHeight="1">
      <c r="B72" s="39" t="s">
        <v>21</v>
      </c>
      <c r="G72" s="46"/>
      <c r="H72" s="47"/>
      <c r="I72" s="46"/>
    </row>
    <row r="73" spans="2:10" ht="15.75" customHeight="1">
      <c r="C73" s="39" t="s">
        <v>132</v>
      </c>
      <c r="F73" s="39">
        <v>68</v>
      </c>
      <c r="G73" s="46">
        <v>2.5</v>
      </c>
      <c r="H73" s="47">
        <f t="shared" ref="H73:H80" si="10">0-F73*G73</f>
        <v>-170</v>
      </c>
      <c r="I73" s="46"/>
    </row>
    <row r="74" spans="2:10" ht="15.75" customHeight="1">
      <c r="C74" s="39" t="s">
        <v>133</v>
      </c>
      <c r="F74" s="48">
        <v>1</v>
      </c>
      <c r="G74" s="49">
        <v>77.19</v>
      </c>
      <c r="H74" s="47">
        <f t="shared" si="10"/>
        <v>-77.19</v>
      </c>
      <c r="I74" s="46"/>
    </row>
    <row r="75" spans="2:10" ht="15.75" customHeight="1">
      <c r="C75" s="39" t="s">
        <v>134</v>
      </c>
      <c r="F75" s="48">
        <v>4</v>
      </c>
      <c r="G75" s="49">
        <v>20.2</v>
      </c>
      <c r="H75" s="47">
        <f t="shared" si="10"/>
        <v>-80.8</v>
      </c>
      <c r="I75" s="46"/>
    </row>
    <row r="76" spans="2:10" ht="15.75" customHeight="1">
      <c r="C76" s="39" t="s">
        <v>135</v>
      </c>
      <c r="F76" s="48">
        <v>38</v>
      </c>
      <c r="G76" s="49">
        <v>8</v>
      </c>
      <c r="H76" s="47">
        <f t="shared" si="10"/>
        <v>-304</v>
      </c>
      <c r="I76" s="46"/>
    </row>
    <row r="77" spans="2:10" ht="15.75" customHeight="1">
      <c r="C77" s="39" t="s">
        <v>136</v>
      </c>
      <c r="F77" s="39">
        <v>1</v>
      </c>
      <c r="G77" s="46">
        <v>28.4</v>
      </c>
      <c r="H77" s="47">
        <f t="shared" si="10"/>
        <v>-28.4</v>
      </c>
      <c r="I77" s="46"/>
    </row>
    <row r="78" spans="2:10" ht="15.75" customHeight="1">
      <c r="C78" s="39" t="s">
        <v>137</v>
      </c>
      <c r="F78" s="39">
        <v>1</v>
      </c>
      <c r="G78" s="46">
        <f>456+804</f>
        <v>1260</v>
      </c>
      <c r="H78" s="47">
        <f t="shared" si="10"/>
        <v>-1260</v>
      </c>
      <c r="I78" s="46"/>
    </row>
    <row r="79" spans="2:10" ht="15.75" customHeight="1">
      <c r="C79" s="39" t="s">
        <v>138</v>
      </c>
      <c r="F79" s="39">
        <v>2</v>
      </c>
      <c r="G79" s="46">
        <v>37.799999999999997</v>
      </c>
      <c r="H79" s="47">
        <f t="shared" si="10"/>
        <v>-75.599999999999994</v>
      </c>
      <c r="I79" s="46"/>
    </row>
    <row r="80" spans="2:10" ht="15.75" customHeight="1">
      <c r="C80" s="39" t="s">
        <v>139</v>
      </c>
      <c r="F80" s="48">
        <v>1</v>
      </c>
      <c r="G80" s="49">
        <f>81+27</f>
        <v>108</v>
      </c>
      <c r="H80" s="47">
        <f t="shared" si="10"/>
        <v>-108</v>
      </c>
      <c r="I80" s="51">
        <f>SUM(H73:H80)</f>
        <v>-2103.9899999999998</v>
      </c>
      <c r="J80" s="52">
        <f>SUM(I12:I80)</f>
        <v>-43425.176666416657</v>
      </c>
    </row>
    <row r="81" spans="1:10" ht="15.75" customHeight="1">
      <c r="A81" s="40" t="s">
        <v>59</v>
      </c>
      <c r="H81" s="46"/>
      <c r="I81" s="46"/>
      <c r="J81" s="53">
        <f>J7+J80</f>
        <v>-20125.176666416657</v>
      </c>
    </row>
    <row r="82" spans="1:10" ht="15.75" customHeight="1"/>
    <row r="83" spans="1:10" ht="15.75" customHeight="1"/>
    <row r="84" spans="1:10" ht="15.75" customHeight="1"/>
    <row r="85" spans="1:10" ht="15.75" customHeight="1"/>
    <row r="86" spans="1:10" ht="15.75" customHeight="1"/>
    <row r="87" spans="1:10" ht="15.75" customHeight="1"/>
    <row r="88" spans="1:10" ht="15.75" customHeight="1"/>
    <row r="89" spans="1:10" ht="15.75" customHeight="1"/>
    <row r="90" spans="1:10" ht="15.75" customHeight="1"/>
    <row r="91" spans="1:10" ht="15.75" customHeight="1"/>
    <row r="92" spans="1:10" ht="15.75" customHeight="1"/>
    <row r="93" spans="1:10" ht="15.75" customHeight="1"/>
    <row r="94" spans="1:10" ht="15.75" customHeight="1"/>
    <row r="95" spans="1:10" ht="15.75" customHeight="1"/>
    <row r="96" spans="1:10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autoFilter ref="O1:O14" xr:uid="{00000000-0009-0000-0000-000002000000}"/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7"/>
  <sheetViews>
    <sheetView workbookViewId="0">
      <selection activeCell="I32" sqref="I32"/>
    </sheetView>
  </sheetViews>
  <sheetFormatPr defaultColWidth="11.25" defaultRowHeight="15" customHeight="1"/>
  <cols>
    <col min="1" max="5" width="6.75" customWidth="1"/>
    <col min="6" max="6" width="7.625" customWidth="1"/>
    <col min="7" max="7" width="10.5" customWidth="1"/>
    <col min="8" max="8" width="9.125" customWidth="1"/>
    <col min="9" max="9" width="10.5" customWidth="1"/>
    <col min="10" max="26" width="6.75" customWidth="1"/>
  </cols>
  <sheetData>
    <row r="1" spans="1:9" ht="15.75" customHeight="1">
      <c r="A1" s="4"/>
      <c r="B1" s="4"/>
      <c r="C1" s="4"/>
      <c r="D1" s="8" t="s">
        <v>18</v>
      </c>
      <c r="E1" s="27"/>
      <c r="F1" s="4"/>
      <c r="G1" s="20"/>
      <c r="H1" s="20"/>
      <c r="I1" s="20"/>
    </row>
    <row r="2" spans="1:9" ht="15.75" customHeight="1">
      <c r="A2" s="3"/>
      <c r="B2" s="3"/>
      <c r="C2" s="3"/>
      <c r="D2" s="3"/>
      <c r="E2" s="3"/>
      <c r="F2" s="9" t="s">
        <v>23</v>
      </c>
      <c r="G2" s="19" t="s">
        <v>60</v>
      </c>
      <c r="H2" s="19" t="s">
        <v>25</v>
      </c>
      <c r="I2" s="19" t="s">
        <v>26</v>
      </c>
    </row>
    <row r="3" spans="1:9" ht="15.75" customHeight="1">
      <c r="A3" s="9" t="s">
        <v>27</v>
      </c>
      <c r="B3" s="3"/>
      <c r="C3" s="3"/>
      <c r="D3" s="3"/>
      <c r="E3" s="3"/>
      <c r="F3" s="3"/>
      <c r="G3" s="18"/>
      <c r="H3" s="18"/>
      <c r="I3" s="18"/>
    </row>
    <row r="4" spans="1:9" ht="15.75" customHeight="1">
      <c r="A4" s="3"/>
      <c r="B4" s="3" t="s">
        <v>140</v>
      </c>
      <c r="C4" s="3"/>
      <c r="D4" s="3"/>
      <c r="E4" s="3"/>
      <c r="F4" s="3"/>
      <c r="G4" s="18"/>
      <c r="H4" s="18"/>
      <c r="I4" s="18"/>
    </row>
    <row r="5" spans="1:9" ht="15.75" customHeight="1">
      <c r="A5" s="3"/>
      <c r="B5" s="3"/>
      <c r="C5" s="3" t="s">
        <v>141</v>
      </c>
      <c r="D5" s="3"/>
      <c r="E5" s="3"/>
      <c r="F5" s="3">
        <v>11</v>
      </c>
      <c r="G5" s="18">
        <v>190</v>
      </c>
      <c r="H5" s="18">
        <f t="shared" ref="H5:H8" si="0">F5*G5</f>
        <v>2090</v>
      </c>
      <c r="I5" s="18"/>
    </row>
    <row r="6" spans="1:9" ht="15.75" customHeight="1">
      <c r="A6" s="3"/>
      <c r="B6" s="3"/>
      <c r="C6" s="3" t="s">
        <v>142</v>
      </c>
      <c r="D6" s="3"/>
      <c r="E6" s="3"/>
      <c r="F6" s="3">
        <v>10</v>
      </c>
      <c r="G6" s="18">
        <v>240</v>
      </c>
      <c r="H6" s="18">
        <f t="shared" si="0"/>
        <v>2400</v>
      </c>
      <c r="I6" s="18"/>
    </row>
    <row r="7" spans="1:9" ht="15.75" customHeight="1">
      <c r="A7" s="3"/>
      <c r="B7" s="3"/>
      <c r="C7" s="3" t="s">
        <v>143</v>
      </c>
      <c r="D7" s="3"/>
      <c r="E7" s="3"/>
      <c r="F7" s="3">
        <v>4</v>
      </c>
      <c r="G7" s="18">
        <v>270</v>
      </c>
      <c r="H7" s="18">
        <f t="shared" si="0"/>
        <v>1080</v>
      </c>
      <c r="I7" s="18"/>
    </row>
    <row r="8" spans="1:9" ht="15.75" customHeight="1">
      <c r="A8" s="3"/>
      <c r="B8" s="3"/>
      <c r="C8" s="3" t="s">
        <v>144</v>
      </c>
      <c r="D8" s="3"/>
      <c r="E8" s="3"/>
      <c r="F8" s="4">
        <v>30</v>
      </c>
      <c r="G8" s="20">
        <v>290</v>
      </c>
      <c r="H8" s="20">
        <f t="shared" si="0"/>
        <v>8700</v>
      </c>
      <c r="I8" s="18">
        <f>SUM(H5:H8)</f>
        <v>14270</v>
      </c>
    </row>
    <row r="9" spans="1:9" ht="15.75" customHeight="1">
      <c r="A9" s="3"/>
      <c r="B9" s="3"/>
      <c r="C9" s="3"/>
      <c r="D9" s="3"/>
      <c r="E9" s="3"/>
      <c r="F9" s="3"/>
      <c r="G9" s="18"/>
      <c r="H9" s="18"/>
      <c r="I9" s="18"/>
    </row>
    <row r="10" spans="1:9" ht="15.75" customHeight="1">
      <c r="A10" s="3"/>
      <c r="B10" s="3" t="s">
        <v>145</v>
      </c>
      <c r="C10" s="3"/>
      <c r="D10" s="3"/>
      <c r="E10" s="3"/>
      <c r="F10" s="3"/>
      <c r="G10" s="18"/>
      <c r="H10" s="18"/>
      <c r="I10" s="18"/>
    </row>
    <row r="11" spans="1:9" ht="15.75" customHeight="1">
      <c r="A11" s="3"/>
      <c r="B11" s="3"/>
      <c r="C11" s="3" t="s">
        <v>92</v>
      </c>
      <c r="D11" s="3"/>
      <c r="E11" s="3"/>
      <c r="F11" s="3">
        <v>9</v>
      </c>
      <c r="G11" s="18">
        <v>40</v>
      </c>
      <c r="H11" s="18">
        <f t="shared" ref="H11:H15" si="1">F11*G11</f>
        <v>360</v>
      </c>
      <c r="I11" s="18"/>
    </row>
    <row r="12" spans="1:9" ht="15.75" customHeight="1">
      <c r="A12" s="3"/>
      <c r="B12" s="3"/>
      <c r="C12" s="3" t="s">
        <v>146</v>
      </c>
      <c r="D12" s="3"/>
      <c r="E12" s="3"/>
      <c r="F12" s="3">
        <v>38</v>
      </c>
      <c r="G12" s="18">
        <v>30</v>
      </c>
      <c r="H12" s="18">
        <f t="shared" si="1"/>
        <v>1140</v>
      </c>
      <c r="I12" s="18"/>
    </row>
    <row r="13" spans="1:9" ht="15.75" customHeight="1">
      <c r="A13" s="3"/>
      <c r="B13" s="3"/>
      <c r="C13" s="30" t="s">
        <v>147</v>
      </c>
      <c r="D13" s="3"/>
      <c r="E13" s="3"/>
      <c r="F13" s="3">
        <v>10</v>
      </c>
      <c r="G13" s="18">
        <v>10</v>
      </c>
      <c r="H13" s="18">
        <f t="shared" si="1"/>
        <v>100</v>
      </c>
      <c r="I13" s="18"/>
    </row>
    <row r="14" spans="1:9" ht="15.75" customHeight="1">
      <c r="A14" s="3"/>
      <c r="B14" s="3"/>
      <c r="C14" s="3" t="s">
        <v>148</v>
      </c>
      <c r="D14" s="3"/>
      <c r="E14" s="3"/>
      <c r="F14" s="3">
        <v>3</v>
      </c>
      <c r="G14" s="18">
        <v>30</v>
      </c>
      <c r="H14" s="18">
        <f t="shared" si="1"/>
        <v>90</v>
      </c>
      <c r="I14" s="18"/>
    </row>
    <row r="15" spans="1:9" ht="15.75" customHeight="1">
      <c r="A15" s="3"/>
      <c r="B15" s="3"/>
      <c r="C15" s="30" t="s">
        <v>149</v>
      </c>
      <c r="D15" s="3"/>
      <c r="E15" s="3"/>
      <c r="F15" s="3">
        <v>2</v>
      </c>
      <c r="G15" s="18">
        <v>15</v>
      </c>
      <c r="H15" s="20">
        <f t="shared" si="1"/>
        <v>30</v>
      </c>
      <c r="I15" s="20">
        <f>SUM(H11:H15)</f>
        <v>1720</v>
      </c>
    </row>
    <row r="16" spans="1:9" ht="15.75" customHeight="1">
      <c r="A16" s="3"/>
      <c r="B16" s="3"/>
      <c r="C16" s="30"/>
      <c r="D16" s="3"/>
      <c r="E16" s="3"/>
      <c r="F16" s="3"/>
      <c r="G16" s="18"/>
      <c r="H16" s="18"/>
      <c r="I16" s="18">
        <f>SUM(I8:I15)</f>
        <v>15990</v>
      </c>
    </row>
    <row r="17" spans="1:9" ht="15.75" customHeight="1">
      <c r="A17" s="3"/>
      <c r="B17" s="3"/>
      <c r="C17" s="3"/>
      <c r="D17" s="3"/>
      <c r="E17" s="3"/>
      <c r="F17" s="3"/>
      <c r="G17" s="18"/>
      <c r="H17" s="18"/>
      <c r="I17" s="18"/>
    </row>
    <row r="18" spans="1:9" ht="15.75" customHeight="1">
      <c r="A18" s="9" t="s">
        <v>29</v>
      </c>
      <c r="B18" s="3"/>
      <c r="C18" s="3"/>
      <c r="D18" s="3"/>
      <c r="E18" s="3"/>
      <c r="F18" s="3"/>
      <c r="G18" s="18"/>
      <c r="H18" s="18"/>
      <c r="I18" s="18"/>
    </row>
    <row r="19" spans="1:9" ht="15.75" customHeight="1">
      <c r="A19" s="3"/>
      <c r="B19" s="3" t="s">
        <v>150</v>
      </c>
      <c r="C19" s="3"/>
      <c r="D19" s="3"/>
      <c r="E19" s="3"/>
      <c r="F19" s="3"/>
      <c r="G19" s="18"/>
      <c r="H19" s="18"/>
      <c r="I19" s="18"/>
    </row>
    <row r="20" spans="1:9" ht="15.75" customHeight="1">
      <c r="A20" s="3"/>
      <c r="B20" s="3"/>
      <c r="C20" s="3" t="s">
        <v>92</v>
      </c>
      <c r="D20" s="3"/>
      <c r="E20" s="3"/>
      <c r="F20" s="31">
        <v>100</v>
      </c>
      <c r="G20" s="18">
        <f>1888.13/F20</f>
        <v>18.8813</v>
      </c>
      <c r="H20" s="12">
        <f t="shared" ref="H20:H21" si="2">-F20*G20</f>
        <v>-1888.1299999999999</v>
      </c>
      <c r="I20" s="12"/>
    </row>
    <row r="21" spans="1:9" ht="15.75" customHeight="1">
      <c r="A21" s="3"/>
      <c r="B21" s="3"/>
      <c r="C21" s="3" t="s">
        <v>151</v>
      </c>
      <c r="D21" s="3"/>
      <c r="E21" s="3"/>
      <c r="F21" s="31">
        <v>370</v>
      </c>
      <c r="G21" s="18">
        <f>448.52/F21</f>
        <v>1.2122162162162162</v>
      </c>
      <c r="H21" s="12">
        <f t="shared" si="2"/>
        <v>-448.52</v>
      </c>
      <c r="I21" s="12"/>
    </row>
    <row r="22" spans="1:9" ht="15.75" customHeight="1">
      <c r="A22" s="3"/>
      <c r="B22" s="3"/>
      <c r="C22" s="3" t="s">
        <v>152</v>
      </c>
      <c r="D22" s="3"/>
      <c r="E22" s="3"/>
      <c r="F22" s="31"/>
      <c r="G22" s="18"/>
      <c r="H22" s="12">
        <f>-(356.07+122.33+24.22)</f>
        <v>-502.62</v>
      </c>
      <c r="I22" s="12"/>
    </row>
    <row r="23" spans="1:9" ht="15.75" customHeight="1">
      <c r="A23" s="3"/>
      <c r="B23" s="3"/>
      <c r="C23" s="3" t="s">
        <v>148</v>
      </c>
      <c r="D23" s="3"/>
      <c r="E23" s="3"/>
      <c r="F23" s="31">
        <v>100</v>
      </c>
      <c r="G23" s="18">
        <f>538.45/F23</f>
        <v>5.3845000000000001</v>
      </c>
      <c r="H23" s="12">
        <f>-F23*G23</f>
        <v>-538.45000000000005</v>
      </c>
      <c r="I23" s="12"/>
    </row>
    <row r="24" spans="1:9" ht="15.75" customHeight="1">
      <c r="A24" s="3"/>
      <c r="B24" s="3"/>
      <c r="C24" s="3" t="s">
        <v>149</v>
      </c>
      <c r="D24" s="3"/>
      <c r="E24" s="3"/>
      <c r="F24" s="31"/>
      <c r="G24" s="18"/>
      <c r="H24" s="12">
        <f>-242.23-369.4</f>
        <v>-611.63</v>
      </c>
      <c r="I24" s="12"/>
    </row>
    <row r="25" spans="1:9" ht="15.75" customHeight="1">
      <c r="A25" s="3"/>
      <c r="B25" s="3"/>
      <c r="C25" s="3" t="s">
        <v>153</v>
      </c>
      <c r="D25" s="3"/>
      <c r="E25" s="3"/>
      <c r="F25" s="31">
        <v>44</v>
      </c>
      <c r="G25" s="18">
        <f>405.59/F25</f>
        <v>9.2179545454545444</v>
      </c>
      <c r="H25" s="12">
        <f>-F25*G25</f>
        <v>-405.59</v>
      </c>
      <c r="I25" s="12"/>
    </row>
    <row r="26" spans="1:9" ht="15.75" customHeight="1">
      <c r="A26" s="3"/>
      <c r="B26" s="3"/>
      <c r="C26" s="3"/>
      <c r="D26" s="3"/>
      <c r="E26" s="3"/>
      <c r="F26" s="31"/>
      <c r="G26" s="18"/>
      <c r="H26" s="12"/>
      <c r="I26" s="12"/>
    </row>
    <row r="27" spans="1:9" ht="15.75" customHeight="1">
      <c r="A27" s="3"/>
      <c r="B27" s="3" t="s">
        <v>154</v>
      </c>
      <c r="C27" s="3"/>
      <c r="D27" s="3"/>
      <c r="E27" s="3"/>
      <c r="F27" s="31"/>
      <c r="G27" s="18"/>
      <c r="H27" s="12">
        <f>-63.47-55.39</f>
        <v>-118.86</v>
      </c>
      <c r="I27" s="12"/>
    </row>
    <row r="28" spans="1:9" ht="15.75" customHeight="1">
      <c r="A28" s="3"/>
      <c r="B28" s="3"/>
      <c r="C28" s="3"/>
      <c r="D28" s="3"/>
      <c r="E28" s="3"/>
      <c r="F28" s="31"/>
      <c r="G28" s="18"/>
      <c r="H28" s="12"/>
      <c r="I28" s="12"/>
    </row>
    <row r="29" spans="1:9" ht="15.75" customHeight="1">
      <c r="A29" s="3"/>
      <c r="B29" s="3" t="s">
        <v>155</v>
      </c>
      <c r="C29" s="3"/>
      <c r="D29" s="3"/>
      <c r="E29" s="3"/>
      <c r="F29" s="31"/>
      <c r="G29" s="18"/>
      <c r="H29" s="12"/>
      <c r="I29" s="12"/>
    </row>
    <row r="30" spans="1:9" ht="15.75" customHeight="1">
      <c r="A30" s="3"/>
      <c r="B30" s="3"/>
      <c r="C30" s="3" t="s">
        <v>61</v>
      </c>
      <c r="D30" s="3"/>
      <c r="E30" s="3"/>
      <c r="F30" s="31">
        <v>17</v>
      </c>
      <c r="G30" s="18">
        <v>1.8</v>
      </c>
      <c r="H30" s="12">
        <f t="shared" ref="H30:H31" si="3">-F30*G30</f>
        <v>-30.6</v>
      </c>
      <c r="I30" s="12"/>
    </row>
    <row r="31" spans="1:9" ht="15.75" customHeight="1">
      <c r="A31" s="3"/>
      <c r="B31" s="3"/>
      <c r="C31" s="3" t="s">
        <v>156</v>
      </c>
      <c r="D31" s="3"/>
      <c r="E31" s="3"/>
      <c r="F31" s="31">
        <v>500</v>
      </c>
      <c r="G31" s="18">
        <f>42.34/F31</f>
        <v>8.4680000000000005E-2</v>
      </c>
      <c r="H31" s="12">
        <f t="shared" si="3"/>
        <v>-42.34</v>
      </c>
      <c r="I31" s="15">
        <f>SUM(H20:H31)</f>
        <v>-4586.74</v>
      </c>
    </row>
    <row r="32" spans="1:9" ht="15.75" customHeight="1">
      <c r="A32" s="9" t="s">
        <v>59</v>
      </c>
      <c r="B32" s="3"/>
      <c r="C32" s="3"/>
      <c r="D32" s="3"/>
      <c r="E32" s="3"/>
      <c r="F32" s="3"/>
      <c r="G32" s="18"/>
      <c r="H32" s="18"/>
      <c r="I32" s="24">
        <f>I16+I31</f>
        <v>11403.26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defaultColWidth="11.25" defaultRowHeight="15" customHeight="1"/>
  <cols>
    <col min="1" max="4" width="6.75" customWidth="1"/>
    <col min="5" max="5" width="8.875" customWidth="1"/>
    <col min="6" max="6" width="6.75" customWidth="1"/>
    <col min="7" max="7" width="9.375" customWidth="1"/>
    <col min="8" max="26" width="6.75" customWidth="1"/>
  </cols>
  <sheetData>
    <row r="1" spans="1:9" ht="15.75" customHeight="1">
      <c r="A1" s="22"/>
      <c r="B1" s="4"/>
      <c r="C1" s="4"/>
      <c r="D1" s="4"/>
      <c r="E1" s="8" t="s">
        <v>19</v>
      </c>
      <c r="F1" s="4"/>
      <c r="G1" s="20"/>
      <c r="H1" s="20"/>
      <c r="I1" s="20"/>
    </row>
    <row r="2" spans="1:9" ht="15.75" customHeight="1">
      <c r="A2" s="9"/>
      <c r="B2" s="3"/>
      <c r="C2" s="3"/>
      <c r="D2" s="3"/>
      <c r="E2" s="3"/>
      <c r="F2" s="9" t="s">
        <v>23</v>
      </c>
      <c r="G2" s="19" t="s">
        <v>60</v>
      </c>
      <c r="H2" s="19" t="s">
        <v>25</v>
      </c>
      <c r="I2" s="19" t="s">
        <v>26</v>
      </c>
    </row>
    <row r="3" spans="1:9" ht="15.75" customHeight="1">
      <c r="A3" s="9" t="s">
        <v>27</v>
      </c>
      <c r="B3" s="3"/>
      <c r="C3" s="3"/>
      <c r="D3" s="3"/>
      <c r="E3" s="3"/>
      <c r="F3" s="9"/>
      <c r="G3" s="19"/>
      <c r="H3" s="19"/>
      <c r="I3" s="19"/>
    </row>
    <row r="4" spans="1:9" ht="15.75" customHeight="1">
      <c r="A4" s="9"/>
      <c r="B4" s="32" t="s">
        <v>157</v>
      </c>
      <c r="C4" s="3"/>
      <c r="D4" s="3"/>
      <c r="E4" s="3"/>
      <c r="F4" s="3"/>
      <c r="G4" s="18"/>
      <c r="H4" s="18"/>
      <c r="I4" s="19"/>
    </row>
    <row r="5" spans="1:9" ht="15.75" customHeight="1">
      <c r="A5" s="9"/>
      <c r="B5" s="3" t="s">
        <v>158</v>
      </c>
      <c r="C5" s="3"/>
      <c r="D5" s="3"/>
      <c r="E5" s="3"/>
      <c r="F5" s="4"/>
      <c r="G5" s="20"/>
      <c r="H5" s="20"/>
      <c r="I5" s="18">
        <f>SUM(H4:H5)</f>
        <v>0</v>
      </c>
    </row>
    <row r="6" spans="1:9" ht="15.75" customHeight="1">
      <c r="A6" s="9"/>
      <c r="B6" s="3"/>
      <c r="C6" s="3"/>
      <c r="D6" s="3"/>
      <c r="E6" s="3"/>
      <c r="F6" s="9"/>
      <c r="G6" s="19"/>
      <c r="H6" s="19"/>
      <c r="I6" s="19"/>
    </row>
    <row r="7" spans="1:9" ht="15.75" customHeight="1">
      <c r="A7" s="9" t="s">
        <v>29</v>
      </c>
      <c r="B7" s="3"/>
      <c r="C7" s="3"/>
      <c r="D7" s="3"/>
      <c r="E7" s="3"/>
      <c r="F7" s="9"/>
      <c r="G7" s="19"/>
      <c r="H7" s="19"/>
      <c r="I7" s="19"/>
    </row>
    <row r="8" spans="1:9" ht="15.75" customHeight="1">
      <c r="A8" s="9"/>
      <c r="B8" s="3" t="s">
        <v>159</v>
      </c>
      <c r="C8" s="3"/>
      <c r="D8" s="3"/>
      <c r="E8" s="3"/>
      <c r="F8" s="9"/>
      <c r="G8" s="19"/>
      <c r="H8" s="19"/>
      <c r="I8" s="19"/>
    </row>
    <row r="9" spans="1:9" ht="15.75" customHeight="1">
      <c r="A9" s="9"/>
      <c r="B9" s="3"/>
      <c r="C9" s="3" t="s">
        <v>61</v>
      </c>
      <c r="D9" s="3"/>
      <c r="E9" s="3"/>
      <c r="F9" s="3"/>
      <c r="G9" s="18"/>
      <c r="H9" s="12"/>
      <c r="I9" s="33"/>
    </row>
    <row r="10" spans="1:9" ht="15.75" customHeight="1">
      <c r="A10" s="9"/>
      <c r="B10" s="3"/>
      <c r="C10" s="3" t="s">
        <v>160</v>
      </c>
      <c r="D10" s="3"/>
      <c r="E10" s="3"/>
      <c r="F10" s="6"/>
      <c r="G10" s="23"/>
      <c r="H10" s="12"/>
      <c r="I10" s="33"/>
    </row>
    <row r="11" spans="1:9" ht="15.75" customHeight="1">
      <c r="A11" s="9"/>
      <c r="B11" s="3"/>
      <c r="C11" s="3" t="s">
        <v>161</v>
      </c>
      <c r="D11" s="3"/>
      <c r="E11" s="3"/>
      <c r="F11" s="34" t="s">
        <v>58</v>
      </c>
      <c r="G11" s="35" t="s">
        <v>58</v>
      </c>
      <c r="H11" s="12">
        <f>0-100</f>
        <v>-100</v>
      </c>
      <c r="I11" s="33"/>
    </row>
    <row r="12" spans="1:9" ht="15.75" customHeight="1">
      <c r="A12" s="9"/>
      <c r="B12" s="3"/>
      <c r="C12" s="3"/>
      <c r="D12" s="3"/>
      <c r="E12" s="3"/>
      <c r="F12" s="9"/>
      <c r="G12" s="19"/>
      <c r="H12" s="33"/>
      <c r="I12" s="33"/>
    </row>
    <row r="13" spans="1:9" ht="15.75" customHeight="1">
      <c r="A13" s="9"/>
      <c r="B13" s="3" t="s">
        <v>157</v>
      </c>
      <c r="C13" s="3"/>
      <c r="D13" s="3"/>
      <c r="E13" s="3"/>
      <c r="F13" s="9"/>
      <c r="G13" s="19"/>
      <c r="H13" s="33"/>
      <c r="I13" s="33"/>
    </row>
    <row r="14" spans="1:9" ht="15.75" customHeight="1">
      <c r="A14" s="9"/>
      <c r="B14" s="3"/>
      <c r="C14" s="3" t="s">
        <v>42</v>
      </c>
      <c r="D14" s="3"/>
      <c r="E14" s="3"/>
      <c r="F14" s="3">
        <v>30</v>
      </c>
      <c r="G14" s="18">
        <v>180</v>
      </c>
      <c r="H14" s="12">
        <f>0-F14*G14</f>
        <v>-5400</v>
      </c>
      <c r="I14" s="33"/>
    </row>
    <row r="15" spans="1:9" ht="15.75" customHeight="1">
      <c r="A15" s="9"/>
      <c r="B15" s="3"/>
      <c r="C15" s="3"/>
      <c r="D15" s="3"/>
      <c r="E15" s="3"/>
      <c r="F15" s="9"/>
      <c r="G15" s="19"/>
      <c r="H15" s="12"/>
      <c r="I15" s="33"/>
    </row>
    <row r="16" spans="1:9" ht="15.75" customHeight="1">
      <c r="A16" s="9"/>
      <c r="B16" s="3" t="s">
        <v>158</v>
      </c>
      <c r="C16" s="3"/>
      <c r="D16" s="3"/>
      <c r="E16" s="3"/>
      <c r="F16" s="9"/>
      <c r="G16" s="19"/>
      <c r="H16" s="12"/>
      <c r="I16" s="33"/>
    </row>
    <row r="17" spans="1:9" ht="15.75" customHeight="1">
      <c r="A17" s="9"/>
      <c r="B17" s="3"/>
      <c r="C17" s="3" t="s">
        <v>162</v>
      </c>
      <c r="D17" s="3"/>
      <c r="E17" s="3"/>
      <c r="F17" s="3">
        <v>25</v>
      </c>
      <c r="G17" s="18">
        <v>200</v>
      </c>
      <c r="H17" s="12">
        <f t="shared" ref="H17:H20" si="0">0-F17*G17</f>
        <v>-5000</v>
      </c>
      <c r="I17" s="33"/>
    </row>
    <row r="18" spans="1:9" ht="15.75" customHeight="1">
      <c r="A18" s="9"/>
      <c r="B18" s="3"/>
      <c r="C18" s="3" t="s">
        <v>163</v>
      </c>
      <c r="D18" s="3"/>
      <c r="E18" s="3"/>
      <c r="F18" s="3">
        <v>50</v>
      </c>
      <c r="G18" s="18">
        <v>0.5</v>
      </c>
      <c r="H18" s="12">
        <f t="shared" si="0"/>
        <v>-25</v>
      </c>
      <c r="I18" s="33"/>
    </row>
    <row r="19" spans="1:9" ht="15.75" customHeight="1">
      <c r="A19" s="9"/>
      <c r="B19" s="3"/>
      <c r="C19" s="3" t="s">
        <v>164</v>
      </c>
      <c r="D19" s="3"/>
      <c r="E19" s="3"/>
      <c r="F19" s="3">
        <v>20</v>
      </c>
      <c r="G19" s="18">
        <v>1</v>
      </c>
      <c r="H19" s="12">
        <f t="shared" si="0"/>
        <v>-20</v>
      </c>
      <c r="I19" s="33"/>
    </row>
    <row r="20" spans="1:9" ht="15.75" customHeight="1">
      <c r="A20" s="9"/>
      <c r="B20" s="3"/>
      <c r="C20" s="3" t="s">
        <v>165</v>
      </c>
      <c r="D20" s="3"/>
      <c r="E20" s="3"/>
      <c r="F20" s="3">
        <v>50</v>
      </c>
      <c r="G20" s="18">
        <v>0.6</v>
      </c>
      <c r="H20" s="12">
        <f t="shared" si="0"/>
        <v>-30</v>
      </c>
      <c r="I20" s="33"/>
    </row>
    <row r="21" spans="1:9" ht="15.75" customHeight="1">
      <c r="A21" s="9"/>
      <c r="B21" s="3"/>
      <c r="C21" s="3" t="s">
        <v>166</v>
      </c>
      <c r="D21" s="3"/>
      <c r="E21" s="3"/>
      <c r="F21" s="6" t="s">
        <v>58</v>
      </c>
      <c r="G21" s="23" t="s">
        <v>58</v>
      </c>
      <c r="H21" s="12">
        <f>0-500</f>
        <v>-500</v>
      </c>
      <c r="I21" s="33"/>
    </row>
    <row r="22" spans="1:9" ht="15.75" customHeight="1">
      <c r="A22" s="9"/>
      <c r="B22" s="3"/>
      <c r="C22" s="3"/>
      <c r="D22" s="3"/>
      <c r="E22" s="3"/>
      <c r="F22" s="9"/>
      <c r="G22" s="19"/>
      <c r="H22" s="12"/>
      <c r="I22" s="33"/>
    </row>
    <row r="23" spans="1:9" ht="15.75" customHeight="1">
      <c r="A23" s="9"/>
      <c r="B23" s="3" t="s">
        <v>167</v>
      </c>
      <c r="C23" s="3"/>
      <c r="D23" s="3"/>
      <c r="E23" s="3"/>
      <c r="F23" s="3"/>
      <c r="G23" s="18"/>
      <c r="H23" s="12"/>
      <c r="I23" s="12"/>
    </row>
    <row r="24" spans="1:9" ht="15.75" customHeight="1">
      <c r="A24" s="9"/>
      <c r="B24" s="3"/>
      <c r="C24" s="3" t="s">
        <v>168</v>
      </c>
      <c r="D24" s="3"/>
      <c r="E24" s="3"/>
      <c r="F24" s="3">
        <v>2</v>
      </c>
      <c r="G24" s="18">
        <v>100</v>
      </c>
      <c r="H24" s="12">
        <f t="shared" ref="H24:H25" si="1">0-F24*G24</f>
        <v>-200</v>
      </c>
      <c r="I24" s="12"/>
    </row>
    <row r="25" spans="1:9" ht="15.75" customHeight="1">
      <c r="A25" s="9"/>
      <c r="B25" s="3"/>
      <c r="C25" s="3" t="s">
        <v>169</v>
      </c>
      <c r="D25" s="3"/>
      <c r="E25" s="3"/>
      <c r="F25" s="4">
        <v>2</v>
      </c>
      <c r="G25" s="20">
        <v>20</v>
      </c>
      <c r="H25" s="15">
        <f t="shared" si="1"/>
        <v>-40</v>
      </c>
      <c r="I25" s="15">
        <f>SUM(H9:H25)</f>
        <v>-11315</v>
      </c>
    </row>
    <row r="26" spans="1:9" ht="15.75" customHeight="1">
      <c r="A26" s="9"/>
      <c r="B26" s="3"/>
      <c r="C26" s="3"/>
      <c r="D26" s="3"/>
      <c r="E26" s="3"/>
      <c r="F26" s="3"/>
      <c r="G26" s="18"/>
      <c r="H26" s="18"/>
      <c r="I26" s="24">
        <f>I5+I25</f>
        <v>-11315</v>
      </c>
    </row>
    <row r="27" spans="1:9" ht="15.75" customHeight="1">
      <c r="A27" s="9"/>
      <c r="B27" s="3"/>
      <c r="C27" s="3"/>
      <c r="D27" s="3"/>
      <c r="E27" s="3"/>
      <c r="F27" s="3"/>
      <c r="G27" s="18"/>
      <c r="H27" s="18"/>
      <c r="I27" s="18"/>
    </row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8C40EB045B4B80466BB7F5F0BEA7" ma:contentTypeVersion="15" ma:contentTypeDescription="Create a new document." ma:contentTypeScope="" ma:versionID="68c13cd89311e266fd0d6f52b515a3d3">
  <xsd:schema xmlns:xsd="http://www.w3.org/2001/XMLSchema" xmlns:xs="http://www.w3.org/2001/XMLSchema" xmlns:p="http://schemas.microsoft.com/office/2006/metadata/properties" xmlns:ns2="01ffc206-122e-4a9b-a217-4a133117ee0c" xmlns:ns3="06a48ad6-d72c-4868-b7a6-300224a55704" targetNamespace="http://schemas.microsoft.com/office/2006/metadata/properties" ma:root="true" ma:fieldsID="94bb4e6022760ebc9e3dd4f263b5bf04" ns2:_="" ns3:_="">
    <xsd:import namespace="01ffc206-122e-4a9b-a217-4a133117ee0c"/>
    <xsd:import namespace="06a48ad6-d72c-4868-b7a6-300224a55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c206-122e-4a9b-a217-4a133117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659908-461d-4310-9e2e-8d0890ed1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48ad6-d72c-4868-b7a6-300224a5570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38d5eb5-218a-4cda-a06e-756a201277e4}" ma:internalName="TaxCatchAll" ma:showField="CatchAllData" ma:web="06a48ad6-d72c-4868-b7a6-300224a55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48ad6-d72c-4868-b7a6-300224a55704" xsi:nil="true"/>
    <lcf76f155ced4ddcb4097134ff3c332f xmlns="01ffc206-122e-4a9b-a217-4a133117ee0c">
      <Terms xmlns="http://schemas.microsoft.com/office/infopath/2007/PartnerControls"/>
    </lcf76f155ced4ddcb4097134ff3c332f>
    <MediaLengthInSeconds xmlns="01ffc206-122e-4a9b-a217-4a133117ee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1FBC6-D2C0-4191-AA25-BBAB50B64EC2}"/>
</file>

<file path=customXml/itemProps2.xml><?xml version="1.0" encoding="utf-8"?>
<ds:datastoreItem xmlns:ds="http://schemas.openxmlformats.org/officeDocument/2006/customXml" ds:itemID="{454F5993-395F-4C56-88B1-01BB48D91E31}"/>
</file>

<file path=customXml/itemProps3.xml><?xml version="1.0" encoding="utf-8"?>
<ds:datastoreItem xmlns:ds="http://schemas.openxmlformats.org/officeDocument/2006/customXml" ds:itemID="{F7290382-5CB4-4324-B547-8B68515FB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LAM, Apollo</dc:creator>
  <cp:keywords/>
  <dc:description/>
  <cp:lastModifiedBy/>
  <cp:revision/>
  <dcterms:created xsi:type="dcterms:W3CDTF">2022-11-08T04:10:46Z</dcterms:created>
  <dcterms:modified xsi:type="dcterms:W3CDTF">2026-01-16T08:25:54Z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0x01010075AF8C40EB045B4B80466BB7F5F0BEA7</vt:lpwstr>
  </property>
  <property fmtid="{D5CDD505-2E9C-101B-9397-08002B2CF9AE}" pid="3" name="MediaServiceImageTags">
    <vt:lpwstr/>
  </property>
  <property fmtid="{D5CDD505-2E9C-101B-9397-08002B2CF9AE}" pid="4" name="Order">
    <vt:r8>3586300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